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F:\AtirLLSProductie\Atir\Projecten algemeen\In behandeling\Gemeente Nissenwaard\01. Aanbesteding 2019\7. Nota van Inlichtingen\"/>
    </mc:Choice>
  </mc:AlternateContent>
  <xr:revisionPtr revIDLastSave="0" documentId="13_ncr:1_{70682BB4-F2DD-4ECD-A41A-A201DE67DFDF}" xr6:coauthVersionLast="46" xr6:coauthVersionMax="46" xr10:uidLastSave="{00000000-0000-0000-0000-000000000000}"/>
  <bookViews>
    <workbookView xWindow="-108" yWindow="-108" windowWidth="23256" windowHeight="12576" tabRatio="741" firstSheet="1"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40" r:id="rId11"/>
    <sheet name="11-Machinekosten" sheetId="34" r:id="rId12"/>
    <sheet name="12a-Sanitaire voorzieningen" sheetId="41" r:id="rId13"/>
    <sheet name="12b-Verbruik sanitair" sheetId="4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1F" localSheetId="10" hidden="1">[1]Psychiatrie!#REF!</definedName>
    <definedName name="__1F" localSheetId="12" hidden="1">[1]Psychiatrie!#REF!</definedName>
    <definedName name="__1F" localSheetId="13" hidden="1">[1]Psychiatrie!#REF!</definedName>
    <definedName name="__1F" hidden="1">[1]Psychiatrie!#REF!</definedName>
    <definedName name="__2_0_F" localSheetId="10" hidden="1">[1]Psychiatrie!#REF!</definedName>
    <definedName name="__2_0_F" localSheetId="12" hidden="1">[1]Psychiatrie!#REF!</definedName>
    <definedName name="__2_0_F" localSheetId="13" hidden="1">[1]Psychiatrie!#REF!</definedName>
    <definedName name="__2_0_F" hidden="1">[1]Psychiatrie!#REF!</definedName>
    <definedName name="_1_________F" localSheetId="10" hidden="1">[1]Psychiatrie!#REF!</definedName>
    <definedName name="_1_________F" localSheetId="12" hidden="1">[1]Psychiatrie!#REF!</definedName>
    <definedName name="_1_________F" localSheetId="13" hidden="1">[1]Psychiatrie!#REF!</definedName>
    <definedName name="_1_________F" hidden="1">[1]Psychiatrie!#REF!</definedName>
    <definedName name="_1F" localSheetId="10" hidden="1">[1]Blad1!#REF!</definedName>
    <definedName name="_1F" localSheetId="12" hidden="1">[1]Blad1!#REF!</definedName>
    <definedName name="_1F" localSheetId="13"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2" hidden="1">'[3]#REF'!#REF!</definedName>
    <definedName name="_Fill" localSheetId="13"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'10-Glasbewassing'!$A$11:$H$148</definedName>
    <definedName name="_xlnm._FilterDatabase" localSheetId="12" hidden="1">'12a-Sanitaire voorzieningen'!$A$19:$L$49</definedName>
    <definedName name="_xlnm._FilterDatabase" localSheetId="13" hidden="1">'12b-Verbruik sanitair'!$A$11:$E$42</definedName>
    <definedName name="_xlnm._FilterDatabase" localSheetId="2" hidden="1">'2-Kosten per locatie'!$A$10:$D$68</definedName>
    <definedName name="_xlnm._FilterDatabase" localSheetId="4" hidden="1">'4-Basis ruimtestaat'!$B$9:$AB$1829</definedName>
    <definedName name="_Key1" localSheetId="10" hidden="1">'[2]#REF'!#REF!</definedName>
    <definedName name="_Key1" localSheetId="11" hidden="1">'[3]#REF'!#REF!</definedName>
    <definedName name="_Key1" localSheetId="12" hidden="1">'[3]#REF'!#REF!</definedName>
    <definedName name="_Key1" localSheetId="13"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12" hidden="1">#REF!</definedName>
    <definedName name="_Key2" localSheetId="13" hidden="1">#REF!</definedName>
    <definedName name="_Key2" localSheetId="2" hidden="1">#REF!</definedName>
    <definedName name="_Key2" hidden="1">#REF!</definedName>
    <definedName name="_Order1" hidden="1">255</definedName>
    <definedName name="_Order2" hidden="1">255</definedName>
    <definedName name="_Sort" localSheetId="12" hidden="1">#REF!</definedName>
    <definedName name="_Sort" localSheetId="13"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2">'12a-Sanitaire voorzieningen'!$A$3:$F$19</definedName>
    <definedName name="_xlnm.Print_Area" localSheetId="13">'12b-Verbruik sanitair'!$A$3:$E$11</definedName>
    <definedName name="_xlnm.Print_Area" localSheetId="1">'1-Contractblad totaal'!$A$1:$H$57</definedName>
    <definedName name="_xlnm.Print_Area" localSheetId="2">'2-Kosten per locatie'!$A$3:$H$67</definedName>
    <definedName name="_xlnm.Print_Area" localSheetId="4">'4-Basis ruimtestaat'!$B$3:$AB$256</definedName>
    <definedName name="_xlnm.Print_Area" localSheetId="5">'5-Premies en opslagen'!$A$3:$E$54</definedName>
    <definedName name="_xlnm.Print_Area" localSheetId="6">'6-Opbouw uurtarief productie'!$A$1:$R$64</definedName>
    <definedName name="_xlnm.Print_Area" localSheetId="9">'9-Afroepprijs'!$A$3:$F$72</definedName>
    <definedName name="_xlnm.Print_Area" localSheetId="0">'Info blad'!$A$1:$F$20</definedName>
    <definedName name="_xlnm.Print_Titles" localSheetId="10">'10-Glasbewassing'!$11:$11</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10">#N/A</definedName>
    <definedName name="berichtok" localSheetId="12">#N/A</definedName>
    <definedName name="berichtok" localSheetId="13">#N/A</definedName>
    <definedName name="berichtok" localSheetId="2">'2-Kosten per locatie'!berichtok</definedName>
    <definedName name="berichtok">'2-Kosten per locatie'!berichtok</definedName>
    <definedName name="berichtoke" localSheetId="10">#N/A</definedName>
    <definedName name="berichtoke" localSheetId="12">#N/A</definedName>
    <definedName name="berichtoke" localSheetId="13">#N/A</definedName>
    <definedName name="berichtoke" localSheetId="2">'2-Kosten per locatie'!berichtoke</definedName>
    <definedName name="berichtoke">'2-Kosten per locatie'!berichtoke</definedName>
    <definedName name="berichtoke1" localSheetId="10">#N/A</definedName>
    <definedName name="berichtoke1" localSheetId="12">#N/A</definedName>
    <definedName name="berichtoke1" localSheetId="13">#N/A</definedName>
    <definedName name="berichtoke1" localSheetId="2">'2-Kosten per locatie'!berichtoke1</definedName>
    <definedName name="berichtoke1">'2-Kosten per locatie'!berichtoke1</definedName>
    <definedName name="Berkt" localSheetId="10">#N/A</definedName>
    <definedName name="Berkt" localSheetId="12">#N/A</definedName>
    <definedName name="Berkt" localSheetId="13">#N/A</definedName>
    <definedName name="Berkt" localSheetId="2">'2-Kosten per locatie'!Berkt</definedName>
    <definedName name="Berkt">'2-Kosten per locatie'!Berkt</definedName>
    <definedName name="dffdf" localSheetId="10" hidden="1">'[6]#REF'!#REF!</definedName>
    <definedName name="dffdf" localSheetId="12" hidden="1">'[6]#REF'!#REF!</definedName>
    <definedName name="dffdf" localSheetId="13" hidden="1">'[6]#REF'!#REF!</definedName>
    <definedName name="dffdf" hidden="1">'[6]#REF'!#REF!</definedName>
    <definedName name="einde" localSheetId="10">#N/A</definedName>
    <definedName name="einde" localSheetId="12">#N/A</definedName>
    <definedName name="einde" localSheetId="13">#N/A</definedName>
    <definedName name="einde" localSheetId="2">'2-Kosten per locatie'!einde</definedName>
    <definedName name="einde">'2-Kosten per locatie'!einde</definedName>
    <definedName name="fghf" hidden="1">'[3]#REF'!#REF!</definedName>
    <definedName name="Gan_R" localSheetId="10">#N/A</definedName>
    <definedName name="Gan_R" localSheetId="12">#N/A</definedName>
    <definedName name="Gan_R" localSheetId="13">#N/A</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10">#N/A</definedName>
    <definedName name="glas" localSheetId="12">#N/A</definedName>
    <definedName name="glas" localSheetId="13">#N/A</definedName>
    <definedName name="glas" localSheetId="2">'2-Kosten per locatie'!glas</definedName>
    <definedName name="glas">'2-Kosten per locatie'!glas</definedName>
    <definedName name="glassoort">'[7]10-Glasstaat'!$I$2:$J$14</definedName>
    <definedName name="Glassoort2">'[8]10-Glasstaat'!$I$2:$J$14</definedName>
    <definedName name="gs" localSheetId="10" hidden="1">'[6]#REF'!#REF!</definedName>
    <definedName name="gs" localSheetId="12" hidden="1">'[6]#REF'!#REF!</definedName>
    <definedName name="gs" localSheetId="13" hidden="1">'[6]#REF'!#REF!</definedName>
    <definedName name="gs" hidden="1">'[6]#REF'!#REF!</definedName>
    <definedName name="han" localSheetId="10" hidden="1">'[2]#REF'!#REF!</definedName>
    <definedName name="han" localSheetId="11" hidden="1">'[3]#REF'!#REF!</definedName>
    <definedName name="han" localSheetId="12" hidden="1">'[3]#REF'!#REF!</definedName>
    <definedName name="han" localSheetId="13"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10" hidden="1">{"'ma_vr'!$A$1:$AA$42"}</definedName>
    <definedName name="HTML_Control" localSheetId="12" hidden="1">{"'ma_vr'!$A$1:$AA$42"}</definedName>
    <definedName name="HTML_Control" localSheetId="13"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10" hidden="1">{"'ma_vr'!$A$1:$AA$42"}</definedName>
    <definedName name="Mutatiederdekwartaal" localSheetId="12" hidden="1">{"'ma_vr'!$A$1:$AA$42"}</definedName>
    <definedName name="Mutatiederdekwartaal" localSheetId="13" hidden="1">{"'ma_vr'!$A$1:$AA$42"}</definedName>
    <definedName name="Mutatiederdekwartaal" localSheetId="2" hidden="1">{"'ma_vr'!$A$1:$AA$42"}</definedName>
    <definedName name="Mutatiederdekwartaal" hidden="1">{"'ma_vr'!$A$1:$AA$42"}</definedName>
    <definedName name="naloop">'[13]3-Basis ruimtestaat'!$N:$N</definedName>
    <definedName name="NvB" localSheetId="10" hidden="1">'[5]#REF'!#REF!</definedName>
    <definedName name="NvB" localSheetId="12" hidden="1">'[5]#REF'!#REF!</definedName>
    <definedName name="NvB" localSheetId="13" hidden="1">'[5]#REF'!#REF!</definedName>
    <definedName name="NvB" hidden="1">'[5]#REF'!#REF!</definedName>
    <definedName name="uren_mavr">'4-Basis ruimtestaat'!$R:$R</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3" i="42" l="1"/>
  <c r="D43" i="42"/>
  <c r="B43" i="42"/>
  <c r="L62" i="41"/>
  <c r="K62" i="41"/>
  <c r="J62" i="41"/>
  <c r="I62" i="41"/>
  <c r="H62" i="41"/>
  <c r="G62" i="41"/>
  <c r="F62" i="41"/>
  <c r="E62" i="41"/>
  <c r="D62" i="41"/>
  <c r="C62" i="41"/>
  <c r="B62" i="41"/>
  <c r="A62" i="41"/>
  <c r="L73" i="41"/>
  <c r="K73" i="41"/>
  <c r="J73" i="41"/>
  <c r="I73" i="41"/>
  <c r="H73" i="41"/>
  <c r="G73" i="41"/>
  <c r="F73" i="41"/>
  <c r="E73" i="41"/>
  <c r="D73" i="41"/>
  <c r="C73" i="41"/>
  <c r="B73" i="41"/>
  <c r="B72" i="41"/>
  <c r="C72" i="41"/>
  <c r="D72" i="41"/>
  <c r="E72" i="41"/>
  <c r="F72" i="41"/>
  <c r="G72" i="41"/>
  <c r="H72" i="41"/>
  <c r="I72" i="41"/>
  <c r="J72" i="41"/>
  <c r="K72" i="41"/>
  <c r="L72" i="41"/>
  <c r="A73" i="41"/>
  <c r="C12" i="42"/>
  <c r="C43" i="42" s="1"/>
  <c r="B4" i="42"/>
  <c r="B8" i="42"/>
  <c r="A8" i="42"/>
  <c r="A7" i="42"/>
  <c r="B6" i="42"/>
  <c r="A6" i="42"/>
  <c r="B5" i="42"/>
  <c r="A5" i="42"/>
  <c r="A4" i="42"/>
  <c r="B3" i="42"/>
  <c r="A3" i="42"/>
  <c r="B8" i="41"/>
  <c r="B6" i="41"/>
  <c r="B5" i="41"/>
  <c r="B3" i="41"/>
  <c r="B8" i="40"/>
  <c r="B6" i="40"/>
  <c r="B5" i="40"/>
  <c r="B4" i="40"/>
  <c r="B3" i="40"/>
  <c r="D148" i="40"/>
  <c r="M62" i="41" l="1"/>
  <c r="M72" i="41"/>
  <c r="M73" i="41"/>
  <c r="M126"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115" i="37"/>
  <c r="M116" i="37"/>
  <c r="M117" i="37"/>
  <c r="M118" i="37"/>
  <c r="M119" i="37"/>
  <c r="M120" i="37"/>
  <c r="M121" i="37"/>
  <c r="M122" i="37"/>
  <c r="M123" i="37"/>
  <c r="M124" i="37"/>
  <c r="M125" i="37"/>
  <c r="M70" i="37"/>
  <c r="H35" i="32"/>
  <c r="J67" i="37"/>
  <c r="F11" i="31" l="1"/>
  <c r="F12" i="31"/>
  <c r="F13" i="31"/>
  <c r="I29" i="38"/>
  <c r="J29" i="38"/>
  <c r="K29" i="38"/>
  <c r="L29" i="38"/>
  <c r="M29" i="38"/>
  <c r="N29" i="38"/>
  <c r="I30" i="38"/>
  <c r="J30" i="38"/>
  <c r="K30" i="38"/>
  <c r="L30" i="38"/>
  <c r="M30" i="38"/>
  <c r="N30" i="38"/>
  <c r="I31" i="38"/>
  <c r="J31" i="38"/>
  <c r="K31" i="38"/>
  <c r="L31" i="38"/>
  <c r="M31" i="38"/>
  <c r="N31" i="38"/>
  <c r="I32" i="38"/>
  <c r="J32" i="38"/>
  <c r="K32" i="38"/>
  <c r="L32" i="38"/>
  <c r="M32" i="38"/>
  <c r="N32" i="38"/>
  <c r="H67" i="37" l="1"/>
  <c r="E16" i="32" s="1"/>
  <c r="E24" i="32" l="1"/>
  <c r="L14" i="34"/>
  <c r="K14" i="34"/>
  <c r="J14" i="34"/>
  <c r="F14" i="34"/>
  <c r="I14" i="34" s="1"/>
  <c r="N14" i="34" s="1"/>
  <c r="Q14" i="34" s="1"/>
  <c r="L13" i="34"/>
  <c r="K13" i="34"/>
  <c r="J13" i="34"/>
  <c r="F13" i="34"/>
  <c r="I13" i="34" s="1"/>
  <c r="S34" i="2"/>
  <c r="N13" i="34" l="1"/>
  <c r="Q13" i="34" s="1"/>
  <c r="R11" i="2"/>
  <c r="S11" i="2"/>
  <c r="T11" i="2"/>
  <c r="U11" i="2"/>
  <c r="V11" i="2"/>
  <c r="W11" i="2"/>
  <c r="X11" i="2"/>
  <c r="Y11" i="2"/>
  <c r="AB11" i="2"/>
  <c r="S12" i="2"/>
  <c r="U12" i="2"/>
  <c r="R12" i="2" s="1"/>
  <c r="V12" i="2"/>
  <c r="X12" i="2"/>
  <c r="Y12" i="2"/>
  <c r="AB12" i="2"/>
  <c r="S13" i="2"/>
  <c r="U13" i="2"/>
  <c r="V13" i="2"/>
  <c r="X13" i="2"/>
  <c r="Y13" i="2"/>
  <c r="AB13" i="2"/>
  <c r="S14" i="2"/>
  <c r="U14" i="2"/>
  <c r="R14" i="2" s="1"/>
  <c r="V14" i="2"/>
  <c r="X14" i="2"/>
  <c r="Y14" i="2"/>
  <c r="AB14" i="2"/>
  <c r="S15" i="2"/>
  <c r="T15" i="2"/>
  <c r="U15" i="2"/>
  <c r="R15" i="2" s="1"/>
  <c r="V15" i="2"/>
  <c r="W15" i="2"/>
  <c r="X15" i="2"/>
  <c r="Y15" i="2"/>
  <c r="AB15" i="2"/>
  <c r="S16" i="2"/>
  <c r="U16" i="2"/>
  <c r="R16" i="2" s="1"/>
  <c r="V16" i="2"/>
  <c r="X16" i="2"/>
  <c r="Y16" i="2"/>
  <c r="AB16" i="2"/>
  <c r="S17" i="2"/>
  <c r="U17" i="2"/>
  <c r="V17" i="2"/>
  <c r="X17" i="2"/>
  <c r="Y17" i="2"/>
  <c r="AB17" i="2"/>
  <c r="S18" i="2"/>
  <c r="U18" i="2"/>
  <c r="R18" i="2" s="1"/>
  <c r="V18" i="2"/>
  <c r="X18" i="2"/>
  <c r="Y18" i="2"/>
  <c r="AB18" i="2"/>
  <c r="S19" i="2"/>
  <c r="U19" i="2"/>
  <c r="V19" i="2"/>
  <c r="X19" i="2"/>
  <c r="Y19" i="2"/>
  <c r="AB19" i="2"/>
  <c r="R20" i="2"/>
  <c r="S20" i="2"/>
  <c r="T20" i="2"/>
  <c r="U20" i="2"/>
  <c r="V20" i="2"/>
  <c r="W20" i="2"/>
  <c r="X20" i="2"/>
  <c r="Y20" i="2"/>
  <c r="AB20" i="2"/>
  <c r="R21" i="2"/>
  <c r="S21" i="2"/>
  <c r="T21" i="2"/>
  <c r="U21" i="2"/>
  <c r="V21" i="2"/>
  <c r="W21" i="2"/>
  <c r="X21" i="2"/>
  <c r="Y21" i="2"/>
  <c r="AB21" i="2"/>
  <c r="R22" i="2"/>
  <c r="S22" i="2"/>
  <c r="T22" i="2"/>
  <c r="U22" i="2"/>
  <c r="V22" i="2"/>
  <c r="W22" i="2"/>
  <c r="X22" i="2"/>
  <c r="Y22" i="2"/>
  <c r="AB22" i="2"/>
  <c r="R23" i="2"/>
  <c r="S23" i="2"/>
  <c r="T23" i="2"/>
  <c r="U23" i="2"/>
  <c r="V23" i="2"/>
  <c r="W23" i="2"/>
  <c r="X23" i="2"/>
  <c r="Y23" i="2"/>
  <c r="AB23" i="2"/>
  <c r="R24" i="2"/>
  <c r="S24" i="2"/>
  <c r="T24" i="2"/>
  <c r="U24" i="2"/>
  <c r="V24" i="2"/>
  <c r="W24" i="2"/>
  <c r="X24" i="2"/>
  <c r="Y24" i="2"/>
  <c r="AB24" i="2"/>
  <c r="R25" i="2"/>
  <c r="S25" i="2"/>
  <c r="T25" i="2"/>
  <c r="U25" i="2"/>
  <c r="V25" i="2"/>
  <c r="W25" i="2"/>
  <c r="X25" i="2"/>
  <c r="Y25" i="2"/>
  <c r="AB25" i="2"/>
  <c r="R26" i="2"/>
  <c r="S26" i="2"/>
  <c r="T26" i="2"/>
  <c r="U26" i="2"/>
  <c r="V26" i="2"/>
  <c r="W26" i="2"/>
  <c r="X26" i="2"/>
  <c r="Y26" i="2"/>
  <c r="AB26" i="2"/>
  <c r="R27" i="2"/>
  <c r="S27" i="2"/>
  <c r="T27" i="2"/>
  <c r="U27" i="2"/>
  <c r="V27" i="2"/>
  <c r="W27" i="2"/>
  <c r="X27" i="2"/>
  <c r="Y27" i="2"/>
  <c r="AB27" i="2"/>
  <c r="R28" i="2"/>
  <c r="S28" i="2"/>
  <c r="T28" i="2"/>
  <c r="U28" i="2"/>
  <c r="V28" i="2"/>
  <c r="W28" i="2"/>
  <c r="X28" i="2"/>
  <c r="Y28" i="2"/>
  <c r="AB28" i="2"/>
  <c r="R29" i="2"/>
  <c r="S29" i="2"/>
  <c r="T29" i="2"/>
  <c r="U29" i="2"/>
  <c r="V29" i="2"/>
  <c r="W29" i="2"/>
  <c r="X29" i="2"/>
  <c r="Y29" i="2"/>
  <c r="AB29" i="2"/>
  <c r="R30" i="2"/>
  <c r="S30" i="2"/>
  <c r="T30" i="2"/>
  <c r="U30" i="2"/>
  <c r="V30" i="2"/>
  <c r="W30" i="2"/>
  <c r="X30" i="2"/>
  <c r="Y30" i="2"/>
  <c r="AB30" i="2"/>
  <c r="R31" i="2"/>
  <c r="S31" i="2"/>
  <c r="T31" i="2"/>
  <c r="U31" i="2"/>
  <c r="V31" i="2"/>
  <c r="W31" i="2"/>
  <c r="X31" i="2"/>
  <c r="Y31" i="2"/>
  <c r="AB31" i="2"/>
  <c r="R32" i="2"/>
  <c r="S32" i="2"/>
  <c r="T32" i="2"/>
  <c r="U32" i="2"/>
  <c r="V32" i="2"/>
  <c r="W32" i="2"/>
  <c r="X32" i="2"/>
  <c r="Y32" i="2"/>
  <c r="AB32" i="2"/>
  <c r="R33" i="2"/>
  <c r="S33" i="2"/>
  <c r="T33" i="2"/>
  <c r="U33" i="2"/>
  <c r="V33" i="2"/>
  <c r="W33" i="2"/>
  <c r="X33" i="2"/>
  <c r="Y33" i="2"/>
  <c r="AB33" i="2"/>
  <c r="R34" i="2"/>
  <c r="T34" i="2"/>
  <c r="U34" i="2"/>
  <c r="V34" i="2"/>
  <c r="W34" i="2"/>
  <c r="X34" i="2"/>
  <c r="Y34" i="2"/>
  <c r="AB34" i="2"/>
  <c r="R35" i="2"/>
  <c r="S35" i="2"/>
  <c r="T35" i="2"/>
  <c r="U35" i="2"/>
  <c r="V35" i="2"/>
  <c r="W35" i="2"/>
  <c r="X35" i="2"/>
  <c r="Y35" i="2"/>
  <c r="AB35" i="2"/>
  <c r="R36" i="2"/>
  <c r="S36" i="2"/>
  <c r="T36" i="2"/>
  <c r="U36" i="2"/>
  <c r="V36" i="2"/>
  <c r="W36" i="2"/>
  <c r="X36" i="2"/>
  <c r="Y36" i="2"/>
  <c r="AB36" i="2"/>
  <c r="S37" i="2"/>
  <c r="T37" i="2"/>
  <c r="U37" i="2"/>
  <c r="R37" i="2" s="1"/>
  <c r="V37" i="2"/>
  <c r="W37" i="2"/>
  <c r="X37" i="2"/>
  <c r="Y37" i="2"/>
  <c r="AB37" i="2"/>
  <c r="S38" i="2"/>
  <c r="T38" i="2"/>
  <c r="U38" i="2"/>
  <c r="R38" i="2" s="1"/>
  <c r="V38" i="2"/>
  <c r="W38" i="2"/>
  <c r="X38" i="2"/>
  <c r="Y38" i="2"/>
  <c r="AB38" i="2"/>
  <c r="S39" i="2"/>
  <c r="T39" i="2"/>
  <c r="U39" i="2"/>
  <c r="R39" i="2" s="1"/>
  <c r="V39" i="2"/>
  <c r="W39" i="2"/>
  <c r="X39" i="2"/>
  <c r="Y39" i="2"/>
  <c r="AB39" i="2"/>
  <c r="S40" i="2"/>
  <c r="T40" i="2"/>
  <c r="U40" i="2"/>
  <c r="R40" i="2" s="1"/>
  <c r="V40" i="2"/>
  <c r="W40" i="2"/>
  <c r="X40" i="2"/>
  <c r="Y40" i="2"/>
  <c r="AB40" i="2"/>
  <c r="S41" i="2"/>
  <c r="T41" i="2"/>
  <c r="U41" i="2"/>
  <c r="R41" i="2" s="1"/>
  <c r="V41" i="2"/>
  <c r="W41" i="2"/>
  <c r="X41" i="2"/>
  <c r="Y41" i="2"/>
  <c r="AB41" i="2"/>
  <c r="S42" i="2"/>
  <c r="T42" i="2"/>
  <c r="U42" i="2"/>
  <c r="R42" i="2" s="1"/>
  <c r="V42" i="2"/>
  <c r="W42" i="2"/>
  <c r="X42" i="2"/>
  <c r="Y42" i="2"/>
  <c r="AB42" i="2"/>
  <c r="S43" i="2"/>
  <c r="T43" i="2"/>
  <c r="U43" i="2"/>
  <c r="R43" i="2" s="1"/>
  <c r="V43" i="2"/>
  <c r="W43" i="2"/>
  <c r="X43" i="2"/>
  <c r="Y43" i="2"/>
  <c r="AB43" i="2"/>
  <c r="S44" i="2"/>
  <c r="T44" i="2"/>
  <c r="U44" i="2"/>
  <c r="R44" i="2" s="1"/>
  <c r="V44" i="2"/>
  <c r="W44" i="2"/>
  <c r="X44" i="2"/>
  <c r="Y44" i="2"/>
  <c r="AB44" i="2"/>
  <c r="S45" i="2"/>
  <c r="T45" i="2"/>
  <c r="U45" i="2"/>
  <c r="R45" i="2" s="1"/>
  <c r="V45" i="2"/>
  <c r="W45" i="2"/>
  <c r="X45" i="2"/>
  <c r="Y45" i="2"/>
  <c r="AB45" i="2"/>
  <c r="S46" i="2"/>
  <c r="T46" i="2"/>
  <c r="U46" i="2"/>
  <c r="R46" i="2" s="1"/>
  <c r="V46" i="2"/>
  <c r="W46" i="2"/>
  <c r="X46" i="2"/>
  <c r="Y46" i="2"/>
  <c r="AB46" i="2"/>
  <c r="R47" i="2"/>
  <c r="S47" i="2"/>
  <c r="T47" i="2"/>
  <c r="U47" i="2"/>
  <c r="V47" i="2"/>
  <c r="W47" i="2"/>
  <c r="X47" i="2"/>
  <c r="Y47" i="2"/>
  <c r="AB47" i="2"/>
  <c r="R48" i="2"/>
  <c r="S48" i="2"/>
  <c r="T48" i="2"/>
  <c r="U48" i="2"/>
  <c r="V48" i="2"/>
  <c r="W48" i="2"/>
  <c r="X48" i="2"/>
  <c r="Y48" i="2"/>
  <c r="AB48" i="2"/>
  <c r="R49" i="2"/>
  <c r="S49" i="2"/>
  <c r="T49" i="2"/>
  <c r="U49" i="2"/>
  <c r="V49" i="2"/>
  <c r="W49" i="2"/>
  <c r="X49" i="2"/>
  <c r="Y49" i="2"/>
  <c r="AB49" i="2"/>
  <c r="R50" i="2"/>
  <c r="S50" i="2"/>
  <c r="T50" i="2"/>
  <c r="U50" i="2"/>
  <c r="V50" i="2"/>
  <c r="W50" i="2"/>
  <c r="X50" i="2"/>
  <c r="Y50" i="2"/>
  <c r="AB50" i="2"/>
  <c r="R51" i="2"/>
  <c r="S51" i="2"/>
  <c r="T51" i="2"/>
  <c r="U51" i="2"/>
  <c r="V51" i="2"/>
  <c r="W51" i="2"/>
  <c r="X51" i="2"/>
  <c r="Y51" i="2"/>
  <c r="AB51" i="2"/>
  <c r="S52" i="2"/>
  <c r="T52" i="2"/>
  <c r="U52" i="2"/>
  <c r="R52" i="2" s="1"/>
  <c r="V52" i="2"/>
  <c r="W52" i="2"/>
  <c r="X52" i="2"/>
  <c r="Y52" i="2"/>
  <c r="AB52" i="2"/>
  <c r="R53" i="2"/>
  <c r="S53" i="2"/>
  <c r="T53" i="2"/>
  <c r="U53" i="2"/>
  <c r="V53" i="2"/>
  <c r="W53" i="2"/>
  <c r="X53" i="2"/>
  <c r="Y53" i="2"/>
  <c r="AB53" i="2"/>
  <c r="R54" i="2"/>
  <c r="S54" i="2"/>
  <c r="T54" i="2"/>
  <c r="U54" i="2"/>
  <c r="V54" i="2"/>
  <c r="W54" i="2"/>
  <c r="X54" i="2"/>
  <c r="Y54" i="2"/>
  <c r="AB54" i="2"/>
  <c r="R55" i="2"/>
  <c r="S55" i="2"/>
  <c r="T55" i="2"/>
  <c r="U55" i="2"/>
  <c r="V55" i="2"/>
  <c r="W55" i="2"/>
  <c r="X55" i="2"/>
  <c r="Y55" i="2"/>
  <c r="AB55" i="2"/>
  <c r="S56" i="2"/>
  <c r="T56" i="2"/>
  <c r="U56" i="2"/>
  <c r="R56" i="2" s="1"/>
  <c r="V56" i="2"/>
  <c r="W56" i="2"/>
  <c r="X56" i="2"/>
  <c r="Y56" i="2"/>
  <c r="AB56" i="2"/>
  <c r="S57" i="2"/>
  <c r="T57" i="2"/>
  <c r="V57" i="2"/>
  <c r="W57" i="2"/>
  <c r="X57" i="2"/>
  <c r="Y57" i="2"/>
  <c r="AB57" i="2"/>
  <c r="R58" i="2"/>
  <c r="S58" i="2"/>
  <c r="T58" i="2"/>
  <c r="U58" i="2"/>
  <c r="V58" i="2"/>
  <c r="W58" i="2"/>
  <c r="X58" i="2"/>
  <c r="Y58" i="2"/>
  <c r="AB58" i="2"/>
  <c r="R59" i="2"/>
  <c r="S59" i="2"/>
  <c r="T59" i="2"/>
  <c r="U59" i="2"/>
  <c r="V59" i="2"/>
  <c r="W59" i="2"/>
  <c r="X59" i="2"/>
  <c r="Y59" i="2"/>
  <c r="AB59" i="2"/>
  <c r="S60" i="2"/>
  <c r="T60" i="2"/>
  <c r="U60" i="2"/>
  <c r="R60" i="2" s="1"/>
  <c r="V60" i="2"/>
  <c r="W60" i="2"/>
  <c r="X60" i="2"/>
  <c r="Y60" i="2"/>
  <c r="AB60" i="2"/>
  <c r="S61" i="2"/>
  <c r="T61" i="2"/>
  <c r="U61" i="2"/>
  <c r="R61" i="2" s="1"/>
  <c r="V61" i="2"/>
  <c r="W61" i="2"/>
  <c r="X61" i="2"/>
  <c r="Y61" i="2"/>
  <c r="AB61" i="2"/>
  <c r="R62" i="2"/>
  <c r="S62" i="2"/>
  <c r="T62" i="2"/>
  <c r="U62" i="2"/>
  <c r="V62" i="2"/>
  <c r="W62" i="2"/>
  <c r="X62" i="2"/>
  <c r="Y62" i="2"/>
  <c r="AB62" i="2"/>
  <c r="S63" i="2"/>
  <c r="T63" i="2"/>
  <c r="U63" i="2"/>
  <c r="R63" i="2" s="1"/>
  <c r="V63" i="2"/>
  <c r="W63" i="2"/>
  <c r="X63" i="2"/>
  <c r="Y63" i="2"/>
  <c r="AB63" i="2"/>
  <c r="S64" i="2"/>
  <c r="T64" i="2"/>
  <c r="U64" i="2"/>
  <c r="R64" i="2" s="1"/>
  <c r="V64" i="2"/>
  <c r="W64" i="2"/>
  <c r="X64" i="2"/>
  <c r="Y64" i="2"/>
  <c r="AB64" i="2"/>
  <c r="S65" i="2"/>
  <c r="T65" i="2"/>
  <c r="U65" i="2"/>
  <c r="R65" i="2" s="1"/>
  <c r="V65" i="2"/>
  <c r="W65" i="2"/>
  <c r="X65" i="2"/>
  <c r="Y65" i="2"/>
  <c r="AB65" i="2"/>
  <c r="S66" i="2"/>
  <c r="T66" i="2"/>
  <c r="U66" i="2"/>
  <c r="R66" i="2" s="1"/>
  <c r="V66" i="2"/>
  <c r="W66" i="2"/>
  <c r="X66" i="2"/>
  <c r="Y66" i="2"/>
  <c r="AB66" i="2"/>
  <c r="S67" i="2"/>
  <c r="T67" i="2"/>
  <c r="U67" i="2"/>
  <c r="R67" i="2" s="1"/>
  <c r="V67" i="2"/>
  <c r="W67" i="2"/>
  <c r="X67" i="2"/>
  <c r="Y67" i="2"/>
  <c r="AB67" i="2"/>
  <c r="S68" i="2"/>
  <c r="T68" i="2"/>
  <c r="U68" i="2"/>
  <c r="R68" i="2" s="1"/>
  <c r="V68" i="2"/>
  <c r="W68" i="2"/>
  <c r="X68" i="2"/>
  <c r="Y68" i="2"/>
  <c r="AB68" i="2"/>
  <c r="S69" i="2"/>
  <c r="T69" i="2"/>
  <c r="U69" i="2"/>
  <c r="R69" i="2" s="1"/>
  <c r="V69" i="2"/>
  <c r="W69" i="2"/>
  <c r="X69" i="2"/>
  <c r="Y69" i="2"/>
  <c r="AB69" i="2"/>
  <c r="S70" i="2"/>
  <c r="T70" i="2"/>
  <c r="U70" i="2"/>
  <c r="R70" i="2" s="1"/>
  <c r="V70" i="2"/>
  <c r="W70" i="2"/>
  <c r="X70" i="2"/>
  <c r="Y70" i="2"/>
  <c r="AB70" i="2"/>
  <c r="S71" i="2"/>
  <c r="T71" i="2"/>
  <c r="U71" i="2"/>
  <c r="R71" i="2" s="1"/>
  <c r="V71" i="2"/>
  <c r="W71" i="2"/>
  <c r="X71" i="2"/>
  <c r="Y71" i="2"/>
  <c r="AB71" i="2"/>
  <c r="R72" i="2"/>
  <c r="S72" i="2"/>
  <c r="T72" i="2"/>
  <c r="U72" i="2"/>
  <c r="V72" i="2"/>
  <c r="W72" i="2"/>
  <c r="X72" i="2"/>
  <c r="Y72" i="2"/>
  <c r="AB72" i="2"/>
  <c r="R73" i="2"/>
  <c r="S73" i="2"/>
  <c r="T73" i="2"/>
  <c r="U73" i="2"/>
  <c r="V73" i="2"/>
  <c r="W73" i="2"/>
  <c r="X73" i="2"/>
  <c r="Y73" i="2"/>
  <c r="AB73" i="2"/>
  <c r="R74" i="2"/>
  <c r="S74" i="2"/>
  <c r="T74" i="2"/>
  <c r="U74" i="2"/>
  <c r="V74" i="2"/>
  <c r="W74" i="2"/>
  <c r="X74" i="2"/>
  <c r="Y74" i="2"/>
  <c r="AB74" i="2"/>
  <c r="R75" i="2"/>
  <c r="S75" i="2"/>
  <c r="T75" i="2"/>
  <c r="U75" i="2"/>
  <c r="V75" i="2"/>
  <c r="W75" i="2"/>
  <c r="X75" i="2"/>
  <c r="Y75" i="2"/>
  <c r="AB75" i="2"/>
  <c r="R76" i="2"/>
  <c r="S76" i="2"/>
  <c r="T76" i="2"/>
  <c r="U76" i="2"/>
  <c r="V76" i="2"/>
  <c r="W76" i="2"/>
  <c r="X76" i="2"/>
  <c r="Y76" i="2"/>
  <c r="AB76" i="2"/>
  <c r="S77" i="2"/>
  <c r="T77" i="2"/>
  <c r="U77" i="2"/>
  <c r="R77" i="2" s="1"/>
  <c r="V77" i="2"/>
  <c r="W77" i="2"/>
  <c r="X77" i="2"/>
  <c r="Y77" i="2"/>
  <c r="AB77" i="2"/>
  <c r="S78" i="2"/>
  <c r="T78" i="2"/>
  <c r="U78" i="2"/>
  <c r="R78" i="2" s="1"/>
  <c r="V78" i="2"/>
  <c r="W78" i="2"/>
  <c r="X78" i="2"/>
  <c r="Y78" i="2"/>
  <c r="AB78" i="2"/>
  <c r="S79" i="2"/>
  <c r="T79" i="2"/>
  <c r="U79" i="2"/>
  <c r="R79" i="2" s="1"/>
  <c r="V79" i="2"/>
  <c r="W79" i="2"/>
  <c r="X79" i="2"/>
  <c r="Y79" i="2"/>
  <c r="AB79" i="2"/>
  <c r="S80" i="2"/>
  <c r="T80" i="2"/>
  <c r="U80" i="2"/>
  <c r="R80" i="2" s="1"/>
  <c r="V80" i="2"/>
  <c r="W80" i="2"/>
  <c r="X80" i="2"/>
  <c r="Y80" i="2"/>
  <c r="AB80" i="2"/>
  <c r="S81" i="2"/>
  <c r="T81" i="2"/>
  <c r="U81" i="2"/>
  <c r="R81" i="2" s="1"/>
  <c r="V81" i="2"/>
  <c r="W81" i="2"/>
  <c r="X81" i="2"/>
  <c r="Y81" i="2"/>
  <c r="AB81" i="2"/>
  <c r="S82" i="2"/>
  <c r="T82" i="2"/>
  <c r="U82" i="2"/>
  <c r="R82" i="2" s="1"/>
  <c r="V82" i="2"/>
  <c r="W82" i="2"/>
  <c r="X82" i="2"/>
  <c r="Y82" i="2"/>
  <c r="AB82" i="2"/>
  <c r="S83" i="2"/>
  <c r="T83" i="2"/>
  <c r="U83" i="2"/>
  <c r="R83" i="2" s="1"/>
  <c r="V83" i="2"/>
  <c r="W83" i="2"/>
  <c r="X83" i="2"/>
  <c r="Y83" i="2"/>
  <c r="AB83" i="2"/>
  <c r="S84" i="2"/>
  <c r="T84" i="2"/>
  <c r="U84" i="2"/>
  <c r="R84" i="2" s="1"/>
  <c r="V84" i="2"/>
  <c r="W84" i="2"/>
  <c r="X84" i="2"/>
  <c r="Y84" i="2"/>
  <c r="AB84" i="2"/>
  <c r="S85" i="2"/>
  <c r="T85" i="2"/>
  <c r="U85" i="2"/>
  <c r="R85" i="2" s="1"/>
  <c r="V85" i="2"/>
  <c r="W85" i="2"/>
  <c r="X85" i="2"/>
  <c r="Y85" i="2"/>
  <c r="AB85" i="2"/>
  <c r="S86" i="2"/>
  <c r="T86" i="2"/>
  <c r="U86" i="2"/>
  <c r="R86" i="2" s="1"/>
  <c r="V86" i="2"/>
  <c r="W86" i="2"/>
  <c r="X86" i="2"/>
  <c r="Y86" i="2"/>
  <c r="AB86" i="2"/>
  <c r="S87" i="2"/>
  <c r="T87" i="2"/>
  <c r="U87" i="2"/>
  <c r="R87" i="2" s="1"/>
  <c r="V87" i="2"/>
  <c r="W87" i="2"/>
  <c r="X87" i="2"/>
  <c r="Y87" i="2"/>
  <c r="AB87" i="2"/>
  <c r="S88" i="2"/>
  <c r="T88" i="2"/>
  <c r="U88" i="2"/>
  <c r="R88" i="2" s="1"/>
  <c r="V88" i="2"/>
  <c r="W88" i="2"/>
  <c r="X88" i="2"/>
  <c r="Y88" i="2"/>
  <c r="AB88" i="2"/>
  <c r="S89" i="2"/>
  <c r="T89" i="2"/>
  <c r="U89" i="2"/>
  <c r="R89" i="2" s="1"/>
  <c r="V89" i="2"/>
  <c r="W89" i="2"/>
  <c r="X89" i="2"/>
  <c r="Y89" i="2"/>
  <c r="AB89" i="2"/>
  <c r="S90" i="2"/>
  <c r="T90" i="2"/>
  <c r="U90" i="2"/>
  <c r="R90" i="2" s="1"/>
  <c r="V90" i="2"/>
  <c r="W90" i="2"/>
  <c r="X90" i="2"/>
  <c r="Y90" i="2"/>
  <c r="AB90" i="2"/>
  <c r="S91" i="2"/>
  <c r="T91" i="2"/>
  <c r="U91" i="2"/>
  <c r="R91" i="2" s="1"/>
  <c r="V91" i="2"/>
  <c r="W91" i="2"/>
  <c r="X91" i="2"/>
  <c r="Y91" i="2"/>
  <c r="AB91" i="2"/>
  <c r="T92" i="2"/>
  <c r="U92" i="2"/>
  <c r="W92" i="2"/>
  <c r="X92" i="2"/>
  <c r="Y92" i="2"/>
  <c r="AB92" i="2"/>
  <c r="T93" i="2"/>
  <c r="U93" i="2"/>
  <c r="W93" i="2"/>
  <c r="X93" i="2"/>
  <c r="Y93" i="2"/>
  <c r="AB93" i="2"/>
  <c r="T94" i="2"/>
  <c r="U94" i="2"/>
  <c r="W94" i="2"/>
  <c r="X94" i="2"/>
  <c r="Y94" i="2"/>
  <c r="AB94" i="2"/>
  <c r="S95" i="2"/>
  <c r="T95" i="2"/>
  <c r="U95" i="2"/>
  <c r="R95" i="2" s="1"/>
  <c r="V95" i="2"/>
  <c r="W95" i="2"/>
  <c r="X95" i="2"/>
  <c r="Y95" i="2"/>
  <c r="AB95" i="2"/>
  <c r="S96" i="2"/>
  <c r="T96" i="2"/>
  <c r="U96" i="2"/>
  <c r="R96" i="2" s="1"/>
  <c r="V96" i="2"/>
  <c r="W96" i="2"/>
  <c r="X96" i="2"/>
  <c r="Y96" i="2"/>
  <c r="AB96" i="2"/>
  <c r="S97" i="2"/>
  <c r="T97" i="2"/>
  <c r="U97" i="2"/>
  <c r="R97" i="2" s="1"/>
  <c r="V97" i="2"/>
  <c r="W97" i="2"/>
  <c r="X97" i="2"/>
  <c r="Y97" i="2"/>
  <c r="AB97" i="2"/>
  <c r="R98" i="2"/>
  <c r="S98" i="2"/>
  <c r="T98" i="2"/>
  <c r="U98" i="2"/>
  <c r="V98" i="2"/>
  <c r="W98" i="2"/>
  <c r="X98" i="2"/>
  <c r="Y98" i="2"/>
  <c r="AB98" i="2"/>
  <c r="S99" i="2"/>
  <c r="T99" i="2"/>
  <c r="U99" i="2"/>
  <c r="R99" i="2" s="1"/>
  <c r="V99" i="2"/>
  <c r="W99" i="2"/>
  <c r="X99" i="2"/>
  <c r="Y99" i="2"/>
  <c r="AB99" i="2"/>
  <c r="R100" i="2"/>
  <c r="S100" i="2"/>
  <c r="T100" i="2"/>
  <c r="U100" i="2"/>
  <c r="V100" i="2"/>
  <c r="W100" i="2"/>
  <c r="X100" i="2"/>
  <c r="Y100" i="2"/>
  <c r="AB100" i="2"/>
  <c r="S101" i="2"/>
  <c r="T101" i="2"/>
  <c r="U101" i="2"/>
  <c r="R101" i="2" s="1"/>
  <c r="V101" i="2"/>
  <c r="W101" i="2"/>
  <c r="X101" i="2"/>
  <c r="Y101" i="2"/>
  <c r="AB101" i="2"/>
  <c r="S102" i="2"/>
  <c r="T102" i="2"/>
  <c r="U102" i="2"/>
  <c r="R102" i="2" s="1"/>
  <c r="V102" i="2"/>
  <c r="W102" i="2"/>
  <c r="X102" i="2"/>
  <c r="Y102" i="2"/>
  <c r="AB102" i="2"/>
  <c r="T103" i="2"/>
  <c r="U103" i="2"/>
  <c r="W103" i="2"/>
  <c r="X103" i="2"/>
  <c r="Y103" i="2"/>
  <c r="AB103" i="2"/>
  <c r="T104" i="2"/>
  <c r="U104" i="2"/>
  <c r="R104" i="2" s="1"/>
  <c r="W104" i="2"/>
  <c r="X104" i="2"/>
  <c r="Y104" i="2"/>
  <c r="AB104" i="2"/>
  <c r="T105" i="2"/>
  <c r="U105" i="2"/>
  <c r="W105" i="2"/>
  <c r="X105" i="2"/>
  <c r="Y105" i="2"/>
  <c r="AB105" i="2"/>
  <c r="R106" i="2"/>
  <c r="S106" i="2"/>
  <c r="T106" i="2"/>
  <c r="U106" i="2"/>
  <c r="V106" i="2"/>
  <c r="W106" i="2"/>
  <c r="X106" i="2"/>
  <c r="Y106" i="2"/>
  <c r="AB106" i="2"/>
  <c r="R107" i="2"/>
  <c r="S107" i="2"/>
  <c r="T107" i="2"/>
  <c r="U107" i="2"/>
  <c r="V107" i="2"/>
  <c r="W107" i="2"/>
  <c r="X107" i="2"/>
  <c r="Y107" i="2"/>
  <c r="AB107" i="2"/>
  <c r="S108" i="2"/>
  <c r="T108" i="2"/>
  <c r="U108" i="2"/>
  <c r="R108" i="2" s="1"/>
  <c r="V108" i="2"/>
  <c r="W108" i="2"/>
  <c r="X108" i="2"/>
  <c r="Y108" i="2"/>
  <c r="AB108" i="2"/>
  <c r="R109" i="2"/>
  <c r="S109" i="2"/>
  <c r="T109" i="2"/>
  <c r="U109" i="2"/>
  <c r="V109" i="2"/>
  <c r="W109" i="2"/>
  <c r="X109" i="2"/>
  <c r="Y109" i="2"/>
  <c r="AB109" i="2"/>
  <c r="S110" i="2"/>
  <c r="T110" i="2"/>
  <c r="U110" i="2"/>
  <c r="R110" i="2" s="1"/>
  <c r="V110" i="2"/>
  <c r="W110" i="2"/>
  <c r="X110" i="2"/>
  <c r="Y110" i="2"/>
  <c r="AB110" i="2"/>
  <c r="S111" i="2"/>
  <c r="T111" i="2"/>
  <c r="U111" i="2"/>
  <c r="R111" i="2" s="1"/>
  <c r="V111" i="2"/>
  <c r="W111" i="2"/>
  <c r="X111" i="2"/>
  <c r="Y111" i="2"/>
  <c r="AB111" i="2"/>
  <c r="S112" i="2"/>
  <c r="T112" i="2"/>
  <c r="U112" i="2"/>
  <c r="R112" i="2" s="1"/>
  <c r="V112" i="2"/>
  <c r="W112" i="2"/>
  <c r="X112" i="2"/>
  <c r="Y112" i="2"/>
  <c r="AB112" i="2"/>
  <c r="S113" i="2"/>
  <c r="T113" i="2"/>
  <c r="U113" i="2"/>
  <c r="R113" i="2" s="1"/>
  <c r="V113" i="2"/>
  <c r="W113" i="2"/>
  <c r="X113" i="2"/>
  <c r="Y113" i="2"/>
  <c r="AB113" i="2"/>
  <c r="S114" i="2"/>
  <c r="T114" i="2"/>
  <c r="U114" i="2"/>
  <c r="R114" i="2" s="1"/>
  <c r="V114" i="2"/>
  <c r="W114" i="2"/>
  <c r="X114" i="2"/>
  <c r="Y114" i="2"/>
  <c r="AB114" i="2"/>
  <c r="S115" i="2"/>
  <c r="T115" i="2"/>
  <c r="U115" i="2"/>
  <c r="R115" i="2" s="1"/>
  <c r="V115" i="2"/>
  <c r="W115" i="2"/>
  <c r="X115" i="2"/>
  <c r="Y115" i="2"/>
  <c r="AB115" i="2"/>
  <c r="S116" i="2"/>
  <c r="T116" i="2"/>
  <c r="U116" i="2"/>
  <c r="R116" i="2" s="1"/>
  <c r="V116" i="2"/>
  <c r="W116" i="2"/>
  <c r="X116" i="2"/>
  <c r="Y116" i="2"/>
  <c r="AB116" i="2"/>
  <c r="R117" i="2"/>
  <c r="S117" i="2"/>
  <c r="T117" i="2"/>
  <c r="U117" i="2"/>
  <c r="V117" i="2"/>
  <c r="W117" i="2"/>
  <c r="X117" i="2"/>
  <c r="Y117" i="2"/>
  <c r="AB117" i="2"/>
  <c r="R118" i="2"/>
  <c r="S118" i="2"/>
  <c r="T118" i="2"/>
  <c r="U118" i="2"/>
  <c r="V118" i="2"/>
  <c r="W118" i="2"/>
  <c r="X118" i="2"/>
  <c r="Y118" i="2"/>
  <c r="AB118" i="2"/>
  <c r="S119" i="2"/>
  <c r="T119" i="2"/>
  <c r="U119" i="2"/>
  <c r="R119" i="2" s="1"/>
  <c r="V119" i="2"/>
  <c r="W119" i="2"/>
  <c r="X119" i="2"/>
  <c r="Y119" i="2"/>
  <c r="AB119" i="2"/>
  <c r="R120" i="2"/>
  <c r="S120" i="2"/>
  <c r="T120" i="2"/>
  <c r="U120" i="2"/>
  <c r="V120" i="2"/>
  <c r="W120" i="2"/>
  <c r="X120" i="2"/>
  <c r="Y120" i="2"/>
  <c r="AB120" i="2"/>
  <c r="R121" i="2"/>
  <c r="S121" i="2"/>
  <c r="T121" i="2"/>
  <c r="U121" i="2"/>
  <c r="V121" i="2"/>
  <c r="W121" i="2"/>
  <c r="X121" i="2"/>
  <c r="Y121" i="2"/>
  <c r="AB121" i="2"/>
  <c r="R122" i="2"/>
  <c r="S122" i="2"/>
  <c r="T122" i="2"/>
  <c r="U122" i="2"/>
  <c r="V122" i="2"/>
  <c r="W122" i="2"/>
  <c r="X122" i="2"/>
  <c r="Y122" i="2"/>
  <c r="AB122" i="2"/>
  <c r="S123" i="2"/>
  <c r="T123" i="2"/>
  <c r="U123" i="2"/>
  <c r="R123" i="2" s="1"/>
  <c r="V123" i="2"/>
  <c r="W123" i="2"/>
  <c r="X123" i="2"/>
  <c r="Y123" i="2"/>
  <c r="AB123" i="2"/>
  <c r="S124" i="2"/>
  <c r="T124" i="2"/>
  <c r="U124" i="2"/>
  <c r="R124" i="2" s="1"/>
  <c r="V124" i="2"/>
  <c r="W124" i="2"/>
  <c r="X124" i="2"/>
  <c r="Y124" i="2"/>
  <c r="AB124" i="2"/>
  <c r="S125" i="2"/>
  <c r="T125" i="2"/>
  <c r="U125" i="2"/>
  <c r="R125" i="2" s="1"/>
  <c r="V125" i="2"/>
  <c r="W125" i="2"/>
  <c r="X125" i="2"/>
  <c r="Y125" i="2"/>
  <c r="AB125" i="2"/>
  <c r="R126" i="2"/>
  <c r="S126" i="2"/>
  <c r="T126" i="2"/>
  <c r="U126" i="2"/>
  <c r="V126" i="2"/>
  <c r="W126" i="2"/>
  <c r="X126" i="2"/>
  <c r="Y126" i="2"/>
  <c r="AB126" i="2"/>
  <c r="R127" i="2"/>
  <c r="S127" i="2"/>
  <c r="T127" i="2"/>
  <c r="U127" i="2"/>
  <c r="V127" i="2"/>
  <c r="W127" i="2"/>
  <c r="X127" i="2"/>
  <c r="Y127" i="2"/>
  <c r="AB127" i="2"/>
  <c r="T128" i="2"/>
  <c r="U128" i="2"/>
  <c r="R128" i="2" s="1"/>
  <c r="W128" i="2"/>
  <c r="X128" i="2"/>
  <c r="Y128" i="2"/>
  <c r="AB128" i="2"/>
  <c r="T129" i="2"/>
  <c r="U129" i="2"/>
  <c r="W129" i="2"/>
  <c r="X129" i="2"/>
  <c r="Y129" i="2"/>
  <c r="AB129" i="2"/>
  <c r="S130" i="2"/>
  <c r="T130" i="2"/>
  <c r="U130" i="2"/>
  <c r="R130" i="2" s="1"/>
  <c r="V130" i="2"/>
  <c r="W130" i="2"/>
  <c r="X130" i="2"/>
  <c r="Y130" i="2"/>
  <c r="AB130" i="2"/>
  <c r="T131" i="2"/>
  <c r="U131" i="2"/>
  <c r="W131" i="2"/>
  <c r="X131" i="2"/>
  <c r="Y131" i="2"/>
  <c r="AB131" i="2"/>
  <c r="T132" i="2"/>
  <c r="U132" i="2"/>
  <c r="R132" i="2" s="1"/>
  <c r="W132" i="2"/>
  <c r="X132" i="2"/>
  <c r="Y132" i="2"/>
  <c r="AB132" i="2"/>
  <c r="S133" i="2"/>
  <c r="T133" i="2"/>
  <c r="U133" i="2"/>
  <c r="R133" i="2" s="1"/>
  <c r="V133" i="2"/>
  <c r="W133" i="2"/>
  <c r="X133" i="2"/>
  <c r="Y133" i="2"/>
  <c r="AB133" i="2"/>
  <c r="S134" i="2"/>
  <c r="T134" i="2"/>
  <c r="U134" i="2"/>
  <c r="R134" i="2" s="1"/>
  <c r="V134" i="2"/>
  <c r="W134" i="2"/>
  <c r="X134" i="2"/>
  <c r="Y134" i="2"/>
  <c r="AB134" i="2"/>
  <c r="S135" i="2"/>
  <c r="T135" i="2"/>
  <c r="U135" i="2"/>
  <c r="R135" i="2" s="1"/>
  <c r="V135" i="2"/>
  <c r="W135" i="2"/>
  <c r="X135" i="2"/>
  <c r="Y135" i="2"/>
  <c r="AB135" i="2"/>
  <c r="S136" i="2"/>
  <c r="T136" i="2"/>
  <c r="U136" i="2"/>
  <c r="R136" i="2" s="1"/>
  <c r="V136" i="2"/>
  <c r="W136" i="2"/>
  <c r="X136" i="2"/>
  <c r="Y136" i="2"/>
  <c r="AB136" i="2"/>
  <c r="S137" i="2"/>
  <c r="T137" i="2"/>
  <c r="U137" i="2"/>
  <c r="R137" i="2" s="1"/>
  <c r="V137" i="2"/>
  <c r="W137" i="2"/>
  <c r="X137" i="2"/>
  <c r="Y137" i="2"/>
  <c r="AB137" i="2"/>
  <c r="S138" i="2"/>
  <c r="T138" i="2"/>
  <c r="U138" i="2"/>
  <c r="R138" i="2" s="1"/>
  <c r="V138" i="2"/>
  <c r="W138" i="2"/>
  <c r="X138" i="2"/>
  <c r="Y138" i="2"/>
  <c r="AB138" i="2"/>
  <c r="R139" i="2"/>
  <c r="S139" i="2"/>
  <c r="T139" i="2"/>
  <c r="U139" i="2"/>
  <c r="V139" i="2"/>
  <c r="W139" i="2"/>
  <c r="X139" i="2"/>
  <c r="Y139" i="2"/>
  <c r="AB139" i="2"/>
  <c r="T140" i="2"/>
  <c r="U140" i="2"/>
  <c r="W140" i="2"/>
  <c r="X140" i="2"/>
  <c r="Y140" i="2"/>
  <c r="AB140" i="2"/>
  <c r="S141" i="2"/>
  <c r="T141" i="2"/>
  <c r="U141" i="2"/>
  <c r="R141" i="2" s="1"/>
  <c r="V141" i="2"/>
  <c r="W141" i="2"/>
  <c r="X141" i="2"/>
  <c r="Y141" i="2"/>
  <c r="AB141" i="2"/>
  <c r="S142" i="2"/>
  <c r="T142" i="2"/>
  <c r="U142" i="2"/>
  <c r="R142" i="2" s="1"/>
  <c r="V142" i="2"/>
  <c r="W142" i="2"/>
  <c r="X142" i="2"/>
  <c r="Y142" i="2"/>
  <c r="AB142" i="2"/>
  <c r="S143" i="2"/>
  <c r="T143" i="2"/>
  <c r="U143" i="2"/>
  <c r="R143" i="2" s="1"/>
  <c r="V143" i="2"/>
  <c r="W143" i="2"/>
  <c r="X143" i="2"/>
  <c r="Y143" i="2"/>
  <c r="AB143" i="2"/>
  <c r="S144" i="2"/>
  <c r="T144" i="2"/>
  <c r="U144" i="2"/>
  <c r="R144" i="2" s="1"/>
  <c r="V144" i="2"/>
  <c r="W144" i="2"/>
  <c r="X144" i="2"/>
  <c r="Y144" i="2"/>
  <c r="AB144" i="2"/>
  <c r="S145" i="2"/>
  <c r="T145" i="2"/>
  <c r="U145" i="2"/>
  <c r="R145" i="2" s="1"/>
  <c r="V145" i="2"/>
  <c r="W145" i="2"/>
  <c r="X145" i="2"/>
  <c r="Y145" i="2"/>
  <c r="AB145" i="2"/>
  <c r="S146" i="2"/>
  <c r="T146" i="2"/>
  <c r="U146" i="2"/>
  <c r="R146" i="2" s="1"/>
  <c r="V146" i="2"/>
  <c r="W146" i="2"/>
  <c r="X146" i="2"/>
  <c r="Y146" i="2"/>
  <c r="AB146" i="2"/>
  <c r="S147" i="2"/>
  <c r="T147" i="2"/>
  <c r="U147" i="2"/>
  <c r="R147" i="2" s="1"/>
  <c r="V147" i="2"/>
  <c r="W147" i="2"/>
  <c r="X147" i="2"/>
  <c r="Y147" i="2"/>
  <c r="AB147" i="2"/>
  <c r="S148" i="2"/>
  <c r="T148" i="2"/>
  <c r="U148" i="2"/>
  <c r="R148" i="2" s="1"/>
  <c r="V148" i="2"/>
  <c r="W148" i="2"/>
  <c r="X148" i="2"/>
  <c r="Y148" i="2"/>
  <c r="AB148" i="2"/>
  <c r="S149" i="2"/>
  <c r="T149" i="2"/>
  <c r="U149" i="2"/>
  <c r="R149" i="2" s="1"/>
  <c r="V149" i="2"/>
  <c r="W149" i="2"/>
  <c r="X149" i="2"/>
  <c r="Y149" i="2"/>
  <c r="AB149" i="2"/>
  <c r="R150" i="2"/>
  <c r="S150" i="2"/>
  <c r="T150" i="2"/>
  <c r="U150" i="2"/>
  <c r="V150" i="2"/>
  <c r="W150" i="2"/>
  <c r="X150" i="2"/>
  <c r="Y150" i="2"/>
  <c r="AB150" i="2"/>
  <c r="S151" i="2"/>
  <c r="T151" i="2"/>
  <c r="U151" i="2"/>
  <c r="R151" i="2" s="1"/>
  <c r="V151" i="2"/>
  <c r="W151" i="2"/>
  <c r="X151" i="2"/>
  <c r="Y151" i="2"/>
  <c r="AB151" i="2"/>
  <c r="S152" i="2"/>
  <c r="T152" i="2"/>
  <c r="U152" i="2"/>
  <c r="R152" i="2" s="1"/>
  <c r="V152" i="2"/>
  <c r="W152" i="2"/>
  <c r="X152" i="2"/>
  <c r="Y152" i="2"/>
  <c r="AB152" i="2"/>
  <c r="S153" i="2"/>
  <c r="T153" i="2"/>
  <c r="U153" i="2"/>
  <c r="R153" i="2" s="1"/>
  <c r="V153" i="2"/>
  <c r="W153" i="2"/>
  <c r="X153" i="2"/>
  <c r="Y153" i="2"/>
  <c r="AB153" i="2"/>
  <c r="R154" i="2"/>
  <c r="S154" i="2"/>
  <c r="T154" i="2"/>
  <c r="U154" i="2"/>
  <c r="V154" i="2"/>
  <c r="W154" i="2"/>
  <c r="X154" i="2"/>
  <c r="Y154" i="2"/>
  <c r="AB154" i="2"/>
  <c r="R155" i="2"/>
  <c r="S155" i="2"/>
  <c r="T155" i="2"/>
  <c r="U155" i="2"/>
  <c r="V155" i="2"/>
  <c r="W155" i="2"/>
  <c r="X155" i="2"/>
  <c r="Y155" i="2"/>
  <c r="AB155" i="2"/>
  <c r="S156" i="2"/>
  <c r="T156" i="2"/>
  <c r="U156" i="2"/>
  <c r="R156" i="2" s="1"/>
  <c r="V156" i="2"/>
  <c r="W156" i="2"/>
  <c r="X156" i="2"/>
  <c r="Y156" i="2"/>
  <c r="AB156" i="2"/>
  <c r="S157" i="2"/>
  <c r="T157" i="2"/>
  <c r="U157" i="2"/>
  <c r="R157" i="2" s="1"/>
  <c r="V157" i="2"/>
  <c r="W157" i="2"/>
  <c r="X157" i="2"/>
  <c r="Y157" i="2"/>
  <c r="AB157" i="2"/>
  <c r="S158" i="2"/>
  <c r="T158" i="2"/>
  <c r="U158" i="2"/>
  <c r="R158" i="2" s="1"/>
  <c r="V158" i="2"/>
  <c r="W158" i="2"/>
  <c r="X158" i="2"/>
  <c r="Y158" i="2"/>
  <c r="AB158" i="2"/>
  <c r="S159" i="2"/>
  <c r="T159" i="2"/>
  <c r="U159" i="2"/>
  <c r="R159" i="2" s="1"/>
  <c r="V159" i="2"/>
  <c r="W159" i="2"/>
  <c r="X159" i="2"/>
  <c r="Y159" i="2"/>
  <c r="AB159" i="2"/>
  <c r="S160" i="2"/>
  <c r="T160" i="2"/>
  <c r="U160" i="2"/>
  <c r="R160" i="2" s="1"/>
  <c r="V160" i="2"/>
  <c r="W160" i="2"/>
  <c r="X160" i="2"/>
  <c r="Y160" i="2"/>
  <c r="AB160" i="2"/>
  <c r="S161" i="2"/>
  <c r="T161" i="2"/>
  <c r="U161" i="2"/>
  <c r="R161" i="2" s="1"/>
  <c r="V161" i="2"/>
  <c r="W161" i="2"/>
  <c r="X161" i="2"/>
  <c r="Y161" i="2"/>
  <c r="AB161" i="2"/>
  <c r="S162" i="2"/>
  <c r="T162" i="2"/>
  <c r="U162" i="2"/>
  <c r="R162" i="2" s="1"/>
  <c r="V162" i="2"/>
  <c r="W162" i="2"/>
  <c r="X162" i="2"/>
  <c r="Y162" i="2"/>
  <c r="AB162" i="2"/>
  <c r="S163" i="2"/>
  <c r="T163" i="2"/>
  <c r="U163" i="2"/>
  <c r="R163" i="2" s="1"/>
  <c r="V163" i="2"/>
  <c r="W163" i="2"/>
  <c r="X163" i="2"/>
  <c r="Y163" i="2"/>
  <c r="AB163" i="2"/>
  <c r="S164" i="2"/>
  <c r="T164" i="2"/>
  <c r="U164" i="2"/>
  <c r="R164" i="2" s="1"/>
  <c r="V164" i="2"/>
  <c r="W164" i="2"/>
  <c r="X164" i="2"/>
  <c r="Y164" i="2"/>
  <c r="AB164" i="2"/>
  <c r="S165" i="2"/>
  <c r="T165" i="2"/>
  <c r="U165" i="2"/>
  <c r="R165" i="2" s="1"/>
  <c r="V165" i="2"/>
  <c r="W165" i="2"/>
  <c r="X165" i="2"/>
  <c r="Y165" i="2"/>
  <c r="AB165" i="2"/>
  <c r="S166" i="2"/>
  <c r="T166" i="2"/>
  <c r="U166" i="2"/>
  <c r="R166" i="2" s="1"/>
  <c r="V166" i="2"/>
  <c r="W166" i="2"/>
  <c r="X166" i="2"/>
  <c r="Y166" i="2"/>
  <c r="AB166" i="2"/>
  <c r="S167" i="2"/>
  <c r="T167" i="2"/>
  <c r="U167" i="2"/>
  <c r="R167" i="2" s="1"/>
  <c r="V167" i="2"/>
  <c r="W167" i="2"/>
  <c r="X167" i="2"/>
  <c r="Y167" i="2"/>
  <c r="AB167" i="2"/>
  <c r="R168" i="2"/>
  <c r="S168" i="2"/>
  <c r="T168" i="2"/>
  <c r="U168" i="2"/>
  <c r="V168" i="2"/>
  <c r="W168" i="2"/>
  <c r="X168" i="2"/>
  <c r="Y168" i="2"/>
  <c r="AB168" i="2"/>
  <c r="R169" i="2"/>
  <c r="S169" i="2"/>
  <c r="T169" i="2"/>
  <c r="U169" i="2"/>
  <c r="V169" i="2"/>
  <c r="W169" i="2"/>
  <c r="X169" i="2"/>
  <c r="Y169" i="2"/>
  <c r="AB169" i="2"/>
  <c r="R170" i="2"/>
  <c r="S170" i="2"/>
  <c r="T170" i="2"/>
  <c r="U170" i="2"/>
  <c r="V170" i="2"/>
  <c r="W170" i="2"/>
  <c r="X170" i="2"/>
  <c r="Y170" i="2"/>
  <c r="AB170" i="2"/>
  <c r="T171" i="2"/>
  <c r="U171" i="2"/>
  <c r="W171" i="2"/>
  <c r="X171" i="2"/>
  <c r="Y171" i="2"/>
  <c r="AB171" i="2"/>
  <c r="R172" i="2"/>
  <c r="S172" i="2"/>
  <c r="T172" i="2"/>
  <c r="U172" i="2"/>
  <c r="V172" i="2"/>
  <c r="W172" i="2"/>
  <c r="X172" i="2"/>
  <c r="Y172" i="2"/>
  <c r="AB172" i="2"/>
  <c r="R173" i="2"/>
  <c r="S173" i="2"/>
  <c r="T173" i="2"/>
  <c r="U173" i="2"/>
  <c r="V173" i="2"/>
  <c r="W173" i="2"/>
  <c r="X173" i="2"/>
  <c r="Y173" i="2"/>
  <c r="AB173" i="2"/>
  <c r="S174" i="2"/>
  <c r="T174" i="2"/>
  <c r="U174" i="2"/>
  <c r="R174" i="2" s="1"/>
  <c r="V174" i="2"/>
  <c r="W174" i="2"/>
  <c r="X174" i="2"/>
  <c r="Y174" i="2"/>
  <c r="AB174" i="2"/>
  <c r="R175" i="2"/>
  <c r="S175" i="2"/>
  <c r="T175" i="2"/>
  <c r="U175" i="2"/>
  <c r="V175" i="2"/>
  <c r="W175" i="2"/>
  <c r="X175" i="2"/>
  <c r="Y175" i="2"/>
  <c r="AB175" i="2"/>
  <c r="S176" i="2"/>
  <c r="T176" i="2"/>
  <c r="U176" i="2"/>
  <c r="R176" i="2" s="1"/>
  <c r="V176" i="2"/>
  <c r="W176" i="2"/>
  <c r="X176" i="2"/>
  <c r="Y176" i="2"/>
  <c r="AB176" i="2"/>
  <c r="S177" i="2"/>
  <c r="T177" i="2"/>
  <c r="U177" i="2"/>
  <c r="R177" i="2" s="1"/>
  <c r="V177" i="2"/>
  <c r="W177" i="2"/>
  <c r="X177" i="2"/>
  <c r="Y177" i="2"/>
  <c r="AB177" i="2"/>
  <c r="S178" i="2"/>
  <c r="T178" i="2"/>
  <c r="U178" i="2"/>
  <c r="R178" i="2" s="1"/>
  <c r="V178" i="2"/>
  <c r="W178" i="2"/>
  <c r="X178" i="2"/>
  <c r="Y178" i="2"/>
  <c r="AB178" i="2"/>
  <c r="S179" i="2"/>
  <c r="T179" i="2"/>
  <c r="U179" i="2"/>
  <c r="R179" i="2" s="1"/>
  <c r="V179" i="2"/>
  <c r="W179" i="2"/>
  <c r="X179" i="2"/>
  <c r="Y179" i="2"/>
  <c r="AB179" i="2"/>
  <c r="S180" i="2"/>
  <c r="T180" i="2"/>
  <c r="U180" i="2"/>
  <c r="R180" i="2" s="1"/>
  <c r="V180" i="2"/>
  <c r="W180" i="2"/>
  <c r="X180" i="2"/>
  <c r="Y180" i="2"/>
  <c r="AB180" i="2"/>
  <c r="S181" i="2"/>
  <c r="T181" i="2"/>
  <c r="U181" i="2"/>
  <c r="R181" i="2" s="1"/>
  <c r="V181" i="2"/>
  <c r="W181" i="2"/>
  <c r="X181" i="2"/>
  <c r="Y181" i="2"/>
  <c r="AB181" i="2"/>
  <c r="T182" i="2"/>
  <c r="U182" i="2"/>
  <c r="W182" i="2"/>
  <c r="X182" i="2"/>
  <c r="Y182" i="2"/>
  <c r="AB182" i="2"/>
  <c r="T183" i="2"/>
  <c r="U183" i="2"/>
  <c r="W183" i="2"/>
  <c r="X183" i="2"/>
  <c r="Y183" i="2"/>
  <c r="AB183" i="2"/>
  <c r="S184" i="2"/>
  <c r="T184" i="2"/>
  <c r="U184" i="2"/>
  <c r="R184" i="2" s="1"/>
  <c r="V184" i="2"/>
  <c r="W184" i="2"/>
  <c r="X184" i="2"/>
  <c r="Y184" i="2"/>
  <c r="AB184" i="2"/>
  <c r="S185" i="2"/>
  <c r="T185" i="2"/>
  <c r="U185" i="2"/>
  <c r="R185" i="2" s="1"/>
  <c r="V185" i="2"/>
  <c r="W185" i="2"/>
  <c r="X185" i="2"/>
  <c r="Y185" i="2"/>
  <c r="AB185" i="2"/>
  <c r="S186" i="2"/>
  <c r="T186" i="2"/>
  <c r="U186" i="2"/>
  <c r="R186" i="2" s="1"/>
  <c r="V186" i="2"/>
  <c r="W186" i="2"/>
  <c r="X186" i="2"/>
  <c r="Y186" i="2"/>
  <c r="AB186" i="2"/>
  <c r="S187" i="2"/>
  <c r="T187" i="2"/>
  <c r="U187" i="2"/>
  <c r="R187" i="2" s="1"/>
  <c r="V187" i="2"/>
  <c r="W187" i="2"/>
  <c r="X187" i="2"/>
  <c r="Y187" i="2"/>
  <c r="AB187" i="2"/>
  <c r="S188" i="2"/>
  <c r="T188" i="2"/>
  <c r="U188" i="2"/>
  <c r="R188" i="2" s="1"/>
  <c r="V188" i="2"/>
  <c r="W188" i="2"/>
  <c r="X188" i="2"/>
  <c r="Y188" i="2"/>
  <c r="AB188" i="2"/>
  <c r="S189" i="2"/>
  <c r="T189" i="2"/>
  <c r="U189" i="2"/>
  <c r="R189" i="2" s="1"/>
  <c r="V189" i="2"/>
  <c r="W189" i="2"/>
  <c r="X189" i="2"/>
  <c r="Y189" i="2"/>
  <c r="AB189" i="2"/>
  <c r="S190" i="2"/>
  <c r="T190" i="2"/>
  <c r="U190" i="2"/>
  <c r="R190" i="2" s="1"/>
  <c r="V190" i="2"/>
  <c r="W190" i="2"/>
  <c r="X190" i="2"/>
  <c r="Y190" i="2"/>
  <c r="AB190" i="2"/>
  <c r="T191" i="2"/>
  <c r="U191" i="2"/>
  <c r="W191" i="2"/>
  <c r="X191" i="2"/>
  <c r="Y191" i="2"/>
  <c r="AB191" i="2"/>
  <c r="T192" i="2"/>
  <c r="U192" i="2"/>
  <c r="R192" i="2" s="1"/>
  <c r="W192" i="2"/>
  <c r="X192" i="2"/>
  <c r="Y192" i="2"/>
  <c r="AB192" i="2"/>
  <c r="S193" i="2"/>
  <c r="T193" i="2"/>
  <c r="U193" i="2"/>
  <c r="R193" i="2" s="1"/>
  <c r="V193" i="2"/>
  <c r="W193" i="2"/>
  <c r="X193" i="2"/>
  <c r="Y193" i="2"/>
  <c r="AB193" i="2"/>
  <c r="S194" i="2"/>
  <c r="T194" i="2"/>
  <c r="U194" i="2"/>
  <c r="R194" i="2" s="1"/>
  <c r="V194" i="2"/>
  <c r="W194" i="2"/>
  <c r="X194" i="2"/>
  <c r="Y194" i="2"/>
  <c r="AB194" i="2"/>
  <c r="S195" i="2"/>
  <c r="T195" i="2"/>
  <c r="U195" i="2"/>
  <c r="R195" i="2" s="1"/>
  <c r="V195" i="2"/>
  <c r="W195" i="2"/>
  <c r="X195" i="2"/>
  <c r="Y195" i="2"/>
  <c r="AB195" i="2"/>
  <c r="S196" i="2"/>
  <c r="T196" i="2"/>
  <c r="U196" i="2"/>
  <c r="R196" i="2" s="1"/>
  <c r="V196" i="2"/>
  <c r="W196" i="2"/>
  <c r="X196" i="2"/>
  <c r="Y196" i="2"/>
  <c r="AB196" i="2"/>
  <c r="S197" i="2"/>
  <c r="T197" i="2"/>
  <c r="U197" i="2"/>
  <c r="R197" i="2" s="1"/>
  <c r="V197" i="2"/>
  <c r="W197" i="2"/>
  <c r="X197" i="2"/>
  <c r="Y197" i="2"/>
  <c r="AB197" i="2"/>
  <c r="S198" i="2"/>
  <c r="T198" i="2"/>
  <c r="U198" i="2"/>
  <c r="R198" i="2" s="1"/>
  <c r="V198" i="2"/>
  <c r="W198" i="2"/>
  <c r="X198" i="2"/>
  <c r="Y198" i="2"/>
  <c r="AB198" i="2"/>
  <c r="S199" i="2"/>
  <c r="T199" i="2"/>
  <c r="U199" i="2"/>
  <c r="R199" i="2" s="1"/>
  <c r="V199" i="2"/>
  <c r="W199" i="2"/>
  <c r="X199" i="2"/>
  <c r="Y199" i="2"/>
  <c r="AB199" i="2"/>
  <c r="S200" i="2"/>
  <c r="T200" i="2"/>
  <c r="U200" i="2"/>
  <c r="R200" i="2" s="1"/>
  <c r="V200" i="2"/>
  <c r="W200" i="2"/>
  <c r="X200" i="2"/>
  <c r="Y200" i="2"/>
  <c r="AB200" i="2"/>
  <c r="S201" i="2"/>
  <c r="T201" i="2"/>
  <c r="U201" i="2"/>
  <c r="R201" i="2" s="1"/>
  <c r="V201" i="2"/>
  <c r="W201" i="2"/>
  <c r="X201" i="2"/>
  <c r="Y201" i="2"/>
  <c r="AB201" i="2"/>
  <c r="S202" i="2"/>
  <c r="T202" i="2"/>
  <c r="U202" i="2"/>
  <c r="R202" i="2" s="1"/>
  <c r="V202" i="2"/>
  <c r="W202" i="2"/>
  <c r="X202" i="2"/>
  <c r="Y202" i="2"/>
  <c r="AB202" i="2"/>
  <c r="S203" i="2"/>
  <c r="T203" i="2"/>
  <c r="U203" i="2"/>
  <c r="R203" i="2" s="1"/>
  <c r="V203" i="2"/>
  <c r="W203" i="2"/>
  <c r="X203" i="2"/>
  <c r="Y203" i="2"/>
  <c r="AB203" i="2"/>
  <c r="R204" i="2"/>
  <c r="S204" i="2"/>
  <c r="T204" i="2"/>
  <c r="U204" i="2"/>
  <c r="V204" i="2"/>
  <c r="W204" i="2"/>
  <c r="X204" i="2"/>
  <c r="Y204" i="2"/>
  <c r="AB204" i="2"/>
  <c r="S205" i="2"/>
  <c r="T205" i="2"/>
  <c r="U205" i="2"/>
  <c r="R205" i="2" s="1"/>
  <c r="V205" i="2"/>
  <c r="W205" i="2"/>
  <c r="X205" i="2"/>
  <c r="Y205" i="2"/>
  <c r="AB205" i="2"/>
  <c r="S206" i="2"/>
  <c r="T206" i="2"/>
  <c r="U206" i="2"/>
  <c r="R206" i="2" s="1"/>
  <c r="V206" i="2"/>
  <c r="W206" i="2"/>
  <c r="X206" i="2"/>
  <c r="Y206" i="2"/>
  <c r="AB206" i="2"/>
  <c r="S207" i="2"/>
  <c r="T207" i="2"/>
  <c r="U207" i="2"/>
  <c r="R207" i="2" s="1"/>
  <c r="V207" i="2"/>
  <c r="W207" i="2"/>
  <c r="X207" i="2"/>
  <c r="Y207" i="2"/>
  <c r="AB207" i="2"/>
  <c r="S208" i="2"/>
  <c r="T208" i="2"/>
  <c r="U208" i="2"/>
  <c r="R208" i="2" s="1"/>
  <c r="V208" i="2"/>
  <c r="W208" i="2"/>
  <c r="X208" i="2"/>
  <c r="Y208" i="2"/>
  <c r="AB208" i="2"/>
  <c r="S209" i="2"/>
  <c r="T209" i="2"/>
  <c r="U209" i="2"/>
  <c r="R209" i="2" s="1"/>
  <c r="V209" i="2"/>
  <c r="W209" i="2"/>
  <c r="X209" i="2"/>
  <c r="Y209" i="2"/>
  <c r="AB209" i="2"/>
  <c r="S210" i="2"/>
  <c r="T210" i="2"/>
  <c r="U210" i="2"/>
  <c r="R210" i="2" s="1"/>
  <c r="V210" i="2"/>
  <c r="W210" i="2"/>
  <c r="X210" i="2"/>
  <c r="Y210" i="2"/>
  <c r="AB210" i="2"/>
  <c r="S211" i="2"/>
  <c r="T211" i="2"/>
  <c r="U211" i="2"/>
  <c r="R211" i="2" s="1"/>
  <c r="V211" i="2"/>
  <c r="W211" i="2"/>
  <c r="X211" i="2"/>
  <c r="Y211" i="2"/>
  <c r="AB211" i="2"/>
  <c r="S212" i="2"/>
  <c r="T212" i="2"/>
  <c r="U212" i="2"/>
  <c r="R212" i="2" s="1"/>
  <c r="V212" i="2"/>
  <c r="W212" i="2"/>
  <c r="X212" i="2"/>
  <c r="Y212" i="2"/>
  <c r="AB212" i="2"/>
  <c r="S213" i="2"/>
  <c r="T213" i="2"/>
  <c r="U213" i="2"/>
  <c r="R213" i="2" s="1"/>
  <c r="V213" i="2"/>
  <c r="W213" i="2"/>
  <c r="X213" i="2"/>
  <c r="Y213" i="2"/>
  <c r="AB213" i="2"/>
  <c r="S214" i="2"/>
  <c r="T214" i="2"/>
  <c r="U214" i="2"/>
  <c r="R214" i="2" s="1"/>
  <c r="V214" i="2"/>
  <c r="W214" i="2"/>
  <c r="X214" i="2"/>
  <c r="Y214" i="2"/>
  <c r="AB214" i="2"/>
  <c r="R215" i="2"/>
  <c r="S215" i="2"/>
  <c r="T215" i="2"/>
  <c r="U215" i="2"/>
  <c r="V215" i="2"/>
  <c r="W215" i="2"/>
  <c r="X215" i="2"/>
  <c r="Y215" i="2"/>
  <c r="AB215" i="2"/>
  <c r="R216" i="2"/>
  <c r="S216" i="2"/>
  <c r="T216" i="2"/>
  <c r="U216" i="2"/>
  <c r="V216" i="2"/>
  <c r="W216" i="2"/>
  <c r="X216" i="2"/>
  <c r="Y216" i="2"/>
  <c r="AB216" i="2"/>
  <c r="S217" i="2"/>
  <c r="T217" i="2"/>
  <c r="U217" i="2"/>
  <c r="R217" i="2" s="1"/>
  <c r="V217" i="2"/>
  <c r="W217" i="2"/>
  <c r="X217" i="2"/>
  <c r="Y217" i="2"/>
  <c r="AB217" i="2"/>
  <c r="S218" i="2"/>
  <c r="T218" i="2"/>
  <c r="U218" i="2"/>
  <c r="R218" i="2" s="1"/>
  <c r="V218" i="2"/>
  <c r="W218" i="2"/>
  <c r="X218" i="2"/>
  <c r="Y218" i="2"/>
  <c r="AB218" i="2"/>
  <c r="S219" i="2"/>
  <c r="T219" i="2"/>
  <c r="U219" i="2"/>
  <c r="R219" i="2" s="1"/>
  <c r="V219" i="2"/>
  <c r="W219" i="2"/>
  <c r="X219" i="2"/>
  <c r="Y219" i="2"/>
  <c r="AB219" i="2"/>
  <c r="S220" i="2"/>
  <c r="T220" i="2"/>
  <c r="U220" i="2"/>
  <c r="R220" i="2" s="1"/>
  <c r="V220" i="2"/>
  <c r="W220" i="2"/>
  <c r="X220" i="2"/>
  <c r="Y220" i="2"/>
  <c r="AB220" i="2"/>
  <c r="S221" i="2"/>
  <c r="T221" i="2"/>
  <c r="U221" i="2"/>
  <c r="R221" i="2" s="1"/>
  <c r="V221" i="2"/>
  <c r="W221" i="2"/>
  <c r="X221" i="2"/>
  <c r="Y221" i="2"/>
  <c r="AB221" i="2"/>
  <c r="S222" i="2"/>
  <c r="T222" i="2"/>
  <c r="U222" i="2"/>
  <c r="R222" i="2" s="1"/>
  <c r="V222" i="2"/>
  <c r="W222" i="2"/>
  <c r="X222" i="2"/>
  <c r="Y222" i="2"/>
  <c r="AB222" i="2"/>
  <c r="S223" i="2"/>
  <c r="T223" i="2"/>
  <c r="U223" i="2"/>
  <c r="R223" i="2" s="1"/>
  <c r="V223" i="2"/>
  <c r="W223" i="2"/>
  <c r="X223" i="2"/>
  <c r="Y223" i="2"/>
  <c r="AB223" i="2"/>
  <c r="R224" i="2"/>
  <c r="S224" i="2"/>
  <c r="T224" i="2"/>
  <c r="U224" i="2"/>
  <c r="V224" i="2"/>
  <c r="W224" i="2"/>
  <c r="X224" i="2"/>
  <c r="Y224" i="2"/>
  <c r="AB224" i="2"/>
  <c r="S225" i="2"/>
  <c r="T225" i="2"/>
  <c r="U225" i="2"/>
  <c r="R225" i="2" s="1"/>
  <c r="V225" i="2"/>
  <c r="W225" i="2"/>
  <c r="X225" i="2"/>
  <c r="Y225" i="2"/>
  <c r="AB225" i="2"/>
  <c r="R226" i="2"/>
  <c r="S226" i="2"/>
  <c r="T226" i="2"/>
  <c r="U226" i="2"/>
  <c r="V226" i="2"/>
  <c r="W226" i="2"/>
  <c r="X226" i="2"/>
  <c r="Y226" i="2"/>
  <c r="AB226" i="2"/>
  <c r="R227" i="2"/>
  <c r="S227" i="2"/>
  <c r="T227" i="2"/>
  <c r="U227" i="2"/>
  <c r="V227" i="2"/>
  <c r="W227" i="2"/>
  <c r="X227" i="2"/>
  <c r="Y227" i="2"/>
  <c r="AB227" i="2"/>
  <c r="R228" i="2"/>
  <c r="S228" i="2"/>
  <c r="T228" i="2"/>
  <c r="U228" i="2"/>
  <c r="V228" i="2"/>
  <c r="W228" i="2"/>
  <c r="X228" i="2"/>
  <c r="Y228" i="2"/>
  <c r="AB228" i="2"/>
  <c r="S229" i="2"/>
  <c r="T229" i="2"/>
  <c r="U229" i="2"/>
  <c r="R229" i="2" s="1"/>
  <c r="V229" i="2"/>
  <c r="W229" i="2"/>
  <c r="X229" i="2"/>
  <c r="Y229" i="2"/>
  <c r="AB229" i="2"/>
  <c r="S230" i="2"/>
  <c r="T230" i="2"/>
  <c r="U230" i="2"/>
  <c r="R230" i="2" s="1"/>
  <c r="V230" i="2"/>
  <c r="W230" i="2"/>
  <c r="X230" i="2"/>
  <c r="Y230" i="2"/>
  <c r="AB230" i="2"/>
  <c r="S231" i="2"/>
  <c r="T231" i="2"/>
  <c r="U231" i="2"/>
  <c r="R231" i="2" s="1"/>
  <c r="V231" i="2"/>
  <c r="W231" i="2"/>
  <c r="X231" i="2"/>
  <c r="Y231" i="2"/>
  <c r="AB231" i="2"/>
  <c r="S232" i="2"/>
  <c r="T232" i="2"/>
  <c r="U232" i="2"/>
  <c r="R232" i="2" s="1"/>
  <c r="V232" i="2"/>
  <c r="W232" i="2"/>
  <c r="X232" i="2"/>
  <c r="Y232" i="2"/>
  <c r="AB232" i="2"/>
  <c r="S233" i="2"/>
  <c r="T233" i="2"/>
  <c r="U233" i="2"/>
  <c r="R233" i="2" s="1"/>
  <c r="V233" i="2"/>
  <c r="W233" i="2"/>
  <c r="X233" i="2"/>
  <c r="Y233" i="2"/>
  <c r="AB233" i="2"/>
  <c r="S234" i="2"/>
  <c r="T234" i="2"/>
  <c r="U234" i="2"/>
  <c r="R234" i="2" s="1"/>
  <c r="V234" i="2"/>
  <c r="W234" i="2"/>
  <c r="X234" i="2"/>
  <c r="Y234" i="2"/>
  <c r="AB234" i="2"/>
  <c r="S235" i="2"/>
  <c r="T235" i="2"/>
  <c r="U235" i="2"/>
  <c r="R235" i="2" s="1"/>
  <c r="V235" i="2"/>
  <c r="W235" i="2"/>
  <c r="X235" i="2"/>
  <c r="Y235" i="2"/>
  <c r="AB235" i="2"/>
  <c r="S236" i="2"/>
  <c r="T236" i="2"/>
  <c r="U236" i="2"/>
  <c r="R236" i="2" s="1"/>
  <c r="V236" i="2"/>
  <c r="W236" i="2"/>
  <c r="X236" i="2"/>
  <c r="Y236" i="2"/>
  <c r="AB236" i="2"/>
  <c r="S237" i="2"/>
  <c r="T237" i="2"/>
  <c r="U237" i="2"/>
  <c r="R237" i="2" s="1"/>
  <c r="V237" i="2"/>
  <c r="W237" i="2"/>
  <c r="X237" i="2"/>
  <c r="Y237" i="2"/>
  <c r="AB237" i="2"/>
  <c r="T238" i="2"/>
  <c r="U238" i="2"/>
  <c r="W238" i="2"/>
  <c r="X238" i="2"/>
  <c r="Y238" i="2"/>
  <c r="AB238" i="2"/>
  <c r="T239" i="2"/>
  <c r="U239" i="2"/>
  <c r="W239" i="2"/>
  <c r="X239" i="2"/>
  <c r="Y239" i="2"/>
  <c r="AB239" i="2"/>
  <c r="S240" i="2"/>
  <c r="T240" i="2"/>
  <c r="U240" i="2"/>
  <c r="R240" i="2" s="1"/>
  <c r="V240" i="2"/>
  <c r="W240" i="2"/>
  <c r="X240" i="2"/>
  <c r="Y240" i="2"/>
  <c r="AB240" i="2"/>
  <c r="S241" i="2"/>
  <c r="T241" i="2"/>
  <c r="U241" i="2"/>
  <c r="R241" i="2" s="1"/>
  <c r="V241" i="2"/>
  <c r="W241" i="2"/>
  <c r="X241" i="2"/>
  <c r="Y241" i="2"/>
  <c r="AB241" i="2"/>
  <c r="S242" i="2"/>
  <c r="T242" i="2"/>
  <c r="U242" i="2"/>
  <c r="R242" i="2" s="1"/>
  <c r="V242" i="2"/>
  <c r="W242" i="2"/>
  <c r="X242" i="2"/>
  <c r="Y242" i="2"/>
  <c r="AB242" i="2"/>
  <c r="S243" i="2"/>
  <c r="T243" i="2"/>
  <c r="U243" i="2"/>
  <c r="R243" i="2" s="1"/>
  <c r="V243" i="2"/>
  <c r="W243" i="2"/>
  <c r="X243" i="2"/>
  <c r="Y243" i="2"/>
  <c r="AB243" i="2"/>
  <c r="S244" i="2"/>
  <c r="T244" i="2"/>
  <c r="U244" i="2"/>
  <c r="R244" i="2" s="1"/>
  <c r="V244" i="2"/>
  <c r="W244" i="2"/>
  <c r="X244" i="2"/>
  <c r="Y244" i="2"/>
  <c r="AB244" i="2"/>
  <c r="S245" i="2"/>
  <c r="T245" i="2"/>
  <c r="U245" i="2"/>
  <c r="R245" i="2" s="1"/>
  <c r="V245" i="2"/>
  <c r="W245" i="2"/>
  <c r="X245" i="2"/>
  <c r="Y245" i="2"/>
  <c r="AB245" i="2"/>
  <c r="S246" i="2"/>
  <c r="T246" i="2"/>
  <c r="U246" i="2"/>
  <c r="R246" i="2" s="1"/>
  <c r="V246" i="2"/>
  <c r="W246" i="2"/>
  <c r="X246" i="2"/>
  <c r="Y246" i="2"/>
  <c r="AB246" i="2"/>
  <c r="S247" i="2"/>
  <c r="T247" i="2"/>
  <c r="U247" i="2"/>
  <c r="R247" i="2" s="1"/>
  <c r="V247" i="2"/>
  <c r="W247" i="2"/>
  <c r="X247" i="2"/>
  <c r="Y247" i="2"/>
  <c r="AB247" i="2"/>
  <c r="S248" i="2"/>
  <c r="T248" i="2"/>
  <c r="U248" i="2"/>
  <c r="R248" i="2" s="1"/>
  <c r="V248" i="2"/>
  <c r="W248" i="2"/>
  <c r="X248" i="2"/>
  <c r="Y248" i="2"/>
  <c r="AB248" i="2"/>
  <c r="S249" i="2"/>
  <c r="T249" i="2"/>
  <c r="U249" i="2"/>
  <c r="R249" i="2" s="1"/>
  <c r="V249" i="2"/>
  <c r="W249" i="2"/>
  <c r="X249" i="2"/>
  <c r="Y249" i="2"/>
  <c r="AB249" i="2"/>
  <c r="R250" i="2"/>
  <c r="S250" i="2"/>
  <c r="T250" i="2"/>
  <c r="U250" i="2"/>
  <c r="V250" i="2"/>
  <c r="W250" i="2"/>
  <c r="X250" i="2"/>
  <c r="Y250" i="2"/>
  <c r="AB250" i="2"/>
  <c r="R251" i="2"/>
  <c r="S251" i="2"/>
  <c r="T251" i="2"/>
  <c r="U251" i="2"/>
  <c r="V251" i="2"/>
  <c r="W251" i="2"/>
  <c r="X251" i="2"/>
  <c r="Y251" i="2"/>
  <c r="AB251" i="2"/>
  <c r="S252" i="2"/>
  <c r="T252" i="2"/>
  <c r="U252" i="2"/>
  <c r="R252" i="2" s="1"/>
  <c r="V252" i="2"/>
  <c r="W252" i="2"/>
  <c r="X252" i="2"/>
  <c r="Y252" i="2"/>
  <c r="AB252" i="2"/>
  <c r="T253" i="2"/>
  <c r="U253" i="2"/>
  <c r="W253" i="2"/>
  <c r="X253" i="2"/>
  <c r="Y253" i="2"/>
  <c r="AB253" i="2"/>
  <c r="T254" i="2"/>
  <c r="U254" i="2"/>
  <c r="W254" i="2"/>
  <c r="X254" i="2"/>
  <c r="Y254" i="2"/>
  <c r="AB254" i="2"/>
  <c r="T255" i="2"/>
  <c r="U255" i="2"/>
  <c r="W255" i="2"/>
  <c r="X255" i="2"/>
  <c r="Y255" i="2"/>
  <c r="AB255" i="2"/>
  <c r="S256" i="2"/>
  <c r="T256" i="2"/>
  <c r="U256" i="2"/>
  <c r="R256" i="2" s="1"/>
  <c r="V256" i="2"/>
  <c r="W256" i="2"/>
  <c r="X256" i="2"/>
  <c r="Y256" i="2"/>
  <c r="AB256" i="2"/>
  <c r="S257" i="2"/>
  <c r="T257" i="2"/>
  <c r="U257" i="2"/>
  <c r="R257" i="2" s="1"/>
  <c r="V257" i="2"/>
  <c r="W257" i="2"/>
  <c r="X257" i="2"/>
  <c r="Y257" i="2"/>
  <c r="AB257" i="2"/>
  <c r="S258" i="2"/>
  <c r="T258" i="2"/>
  <c r="U258" i="2"/>
  <c r="R258" i="2" s="1"/>
  <c r="V258" i="2"/>
  <c r="W258" i="2"/>
  <c r="X258" i="2"/>
  <c r="Y258" i="2"/>
  <c r="AB258" i="2"/>
  <c r="S259" i="2"/>
  <c r="T259" i="2"/>
  <c r="U259" i="2"/>
  <c r="R259" i="2" s="1"/>
  <c r="V259" i="2"/>
  <c r="W259" i="2"/>
  <c r="X259" i="2"/>
  <c r="Y259" i="2"/>
  <c r="AB259" i="2"/>
  <c r="S260" i="2"/>
  <c r="T260" i="2"/>
  <c r="U260" i="2"/>
  <c r="R260" i="2" s="1"/>
  <c r="V260" i="2"/>
  <c r="W260" i="2"/>
  <c r="X260" i="2"/>
  <c r="Y260" i="2"/>
  <c r="AB260" i="2"/>
  <c r="S261" i="2"/>
  <c r="T261" i="2"/>
  <c r="U261" i="2"/>
  <c r="R261" i="2" s="1"/>
  <c r="V261" i="2"/>
  <c r="W261" i="2"/>
  <c r="X261" i="2"/>
  <c r="Y261" i="2"/>
  <c r="AB261" i="2"/>
  <c r="S262" i="2"/>
  <c r="T262" i="2"/>
  <c r="U262" i="2"/>
  <c r="R262" i="2" s="1"/>
  <c r="V262" i="2"/>
  <c r="W262" i="2"/>
  <c r="X262" i="2"/>
  <c r="Y262" i="2"/>
  <c r="AB262" i="2"/>
  <c r="S263" i="2"/>
  <c r="T263" i="2"/>
  <c r="U263" i="2"/>
  <c r="R263" i="2" s="1"/>
  <c r="V263" i="2"/>
  <c r="W263" i="2"/>
  <c r="X263" i="2"/>
  <c r="Y263" i="2"/>
  <c r="AB263" i="2"/>
  <c r="S264" i="2"/>
  <c r="T264" i="2"/>
  <c r="U264" i="2"/>
  <c r="R264" i="2" s="1"/>
  <c r="V264" i="2"/>
  <c r="W264" i="2"/>
  <c r="X264" i="2"/>
  <c r="Y264" i="2"/>
  <c r="AB264" i="2"/>
  <c r="S265" i="2"/>
  <c r="T265" i="2"/>
  <c r="U265" i="2"/>
  <c r="R265" i="2" s="1"/>
  <c r="V265" i="2"/>
  <c r="W265" i="2"/>
  <c r="X265" i="2"/>
  <c r="Y265" i="2"/>
  <c r="AB265" i="2"/>
  <c r="R266" i="2"/>
  <c r="S266" i="2"/>
  <c r="T266" i="2"/>
  <c r="U266" i="2"/>
  <c r="V266" i="2"/>
  <c r="W266" i="2"/>
  <c r="X266" i="2"/>
  <c r="Y266" i="2"/>
  <c r="AB266" i="2"/>
  <c r="S267" i="2"/>
  <c r="T267" i="2"/>
  <c r="U267" i="2"/>
  <c r="R267" i="2" s="1"/>
  <c r="V267" i="2"/>
  <c r="W267" i="2"/>
  <c r="X267" i="2"/>
  <c r="Y267" i="2"/>
  <c r="AB267" i="2"/>
  <c r="S268" i="2"/>
  <c r="T268" i="2"/>
  <c r="U268" i="2"/>
  <c r="R268" i="2" s="1"/>
  <c r="V268" i="2"/>
  <c r="W268" i="2"/>
  <c r="X268" i="2"/>
  <c r="Y268" i="2"/>
  <c r="AB268" i="2"/>
  <c r="S269" i="2"/>
  <c r="T269" i="2"/>
  <c r="U269" i="2"/>
  <c r="R269" i="2" s="1"/>
  <c r="V269" i="2"/>
  <c r="W269" i="2"/>
  <c r="X269" i="2"/>
  <c r="Y269" i="2"/>
  <c r="AB269" i="2"/>
  <c r="S270" i="2"/>
  <c r="T270" i="2"/>
  <c r="U270" i="2"/>
  <c r="R270" i="2" s="1"/>
  <c r="V270" i="2"/>
  <c r="W270" i="2"/>
  <c r="X270" i="2"/>
  <c r="Y270" i="2"/>
  <c r="AB270" i="2"/>
  <c r="S271" i="2"/>
  <c r="T271" i="2"/>
  <c r="U271" i="2"/>
  <c r="R271" i="2" s="1"/>
  <c r="V271" i="2"/>
  <c r="W271" i="2"/>
  <c r="X271" i="2"/>
  <c r="Y271" i="2"/>
  <c r="AB271" i="2"/>
  <c r="S272" i="2"/>
  <c r="T272" i="2"/>
  <c r="U272" i="2"/>
  <c r="R272" i="2" s="1"/>
  <c r="V272" i="2"/>
  <c r="W272" i="2"/>
  <c r="X272" i="2"/>
  <c r="Y272" i="2"/>
  <c r="AB272" i="2"/>
  <c r="R273" i="2"/>
  <c r="S273" i="2"/>
  <c r="T273" i="2"/>
  <c r="U273" i="2"/>
  <c r="V273" i="2"/>
  <c r="W273" i="2"/>
  <c r="X273" i="2"/>
  <c r="Y273" i="2"/>
  <c r="AB273" i="2"/>
  <c r="R274" i="2"/>
  <c r="S274" i="2"/>
  <c r="T274" i="2"/>
  <c r="U274" i="2"/>
  <c r="V274" i="2"/>
  <c r="W274" i="2"/>
  <c r="X274" i="2"/>
  <c r="Y274" i="2"/>
  <c r="AB274" i="2"/>
  <c r="S275" i="2"/>
  <c r="T275" i="2"/>
  <c r="U275" i="2"/>
  <c r="R275" i="2" s="1"/>
  <c r="V275" i="2"/>
  <c r="W275" i="2"/>
  <c r="X275" i="2"/>
  <c r="Y275" i="2"/>
  <c r="AB275" i="2"/>
  <c r="S276" i="2"/>
  <c r="T276" i="2"/>
  <c r="U276" i="2"/>
  <c r="R276" i="2" s="1"/>
  <c r="V276" i="2"/>
  <c r="W276" i="2"/>
  <c r="X276" i="2"/>
  <c r="Y276" i="2"/>
  <c r="AB276" i="2"/>
  <c r="S277" i="2"/>
  <c r="T277" i="2"/>
  <c r="U277" i="2"/>
  <c r="R277" i="2" s="1"/>
  <c r="V277" i="2"/>
  <c r="W277" i="2"/>
  <c r="X277" i="2"/>
  <c r="Y277" i="2"/>
  <c r="AB277" i="2"/>
  <c r="S278" i="2"/>
  <c r="T278" i="2"/>
  <c r="U278" i="2"/>
  <c r="R278" i="2" s="1"/>
  <c r="V278" i="2"/>
  <c r="W278" i="2"/>
  <c r="X278" i="2"/>
  <c r="Y278" i="2"/>
  <c r="AB278" i="2"/>
  <c r="S279" i="2"/>
  <c r="T279" i="2"/>
  <c r="U279" i="2"/>
  <c r="R279" i="2" s="1"/>
  <c r="V279" i="2"/>
  <c r="W279" i="2"/>
  <c r="X279" i="2"/>
  <c r="Y279" i="2"/>
  <c r="AB279" i="2"/>
  <c r="S280" i="2"/>
  <c r="T280" i="2"/>
  <c r="U280" i="2"/>
  <c r="R280" i="2" s="1"/>
  <c r="V280" i="2"/>
  <c r="W280" i="2"/>
  <c r="X280" i="2"/>
  <c r="Y280" i="2"/>
  <c r="AB280" i="2"/>
  <c r="S281" i="2"/>
  <c r="T281" i="2"/>
  <c r="U281" i="2"/>
  <c r="R281" i="2" s="1"/>
  <c r="V281" i="2"/>
  <c r="W281" i="2"/>
  <c r="X281" i="2"/>
  <c r="Y281" i="2"/>
  <c r="AB281" i="2"/>
  <c r="S282" i="2"/>
  <c r="T282" i="2"/>
  <c r="U282" i="2"/>
  <c r="R282" i="2" s="1"/>
  <c r="V282" i="2"/>
  <c r="W282" i="2"/>
  <c r="X282" i="2"/>
  <c r="Y282" i="2"/>
  <c r="AB282" i="2"/>
  <c r="S283" i="2"/>
  <c r="T283" i="2"/>
  <c r="U283" i="2"/>
  <c r="R283" i="2" s="1"/>
  <c r="V283" i="2"/>
  <c r="W283" i="2"/>
  <c r="X283" i="2"/>
  <c r="Y283" i="2"/>
  <c r="AB283" i="2"/>
  <c r="S284" i="2"/>
  <c r="T284" i="2"/>
  <c r="U284" i="2"/>
  <c r="R284" i="2" s="1"/>
  <c r="V284" i="2"/>
  <c r="W284" i="2"/>
  <c r="X284" i="2"/>
  <c r="Y284" i="2"/>
  <c r="AB284" i="2"/>
  <c r="R285" i="2"/>
  <c r="S285" i="2"/>
  <c r="T285" i="2"/>
  <c r="U285" i="2"/>
  <c r="V285" i="2"/>
  <c r="W285" i="2"/>
  <c r="X285" i="2"/>
  <c r="Y285" i="2"/>
  <c r="AB285" i="2"/>
  <c r="R286" i="2"/>
  <c r="S286" i="2"/>
  <c r="T286" i="2"/>
  <c r="U286" i="2"/>
  <c r="V286" i="2"/>
  <c r="W286" i="2"/>
  <c r="X286" i="2"/>
  <c r="Y286" i="2"/>
  <c r="AB286" i="2"/>
  <c r="R287" i="2"/>
  <c r="S287" i="2"/>
  <c r="T287" i="2"/>
  <c r="U287" i="2"/>
  <c r="V287" i="2"/>
  <c r="W287" i="2"/>
  <c r="X287" i="2"/>
  <c r="Y287" i="2"/>
  <c r="AB287" i="2"/>
  <c r="S288" i="2"/>
  <c r="T288" i="2"/>
  <c r="U288" i="2"/>
  <c r="R288" i="2" s="1"/>
  <c r="V288" i="2"/>
  <c r="W288" i="2"/>
  <c r="X288" i="2"/>
  <c r="Y288" i="2"/>
  <c r="AB288" i="2"/>
  <c r="S289" i="2"/>
  <c r="T289" i="2"/>
  <c r="U289" i="2"/>
  <c r="R289" i="2" s="1"/>
  <c r="V289" i="2"/>
  <c r="W289" i="2"/>
  <c r="X289" i="2"/>
  <c r="Y289" i="2"/>
  <c r="AB289" i="2"/>
  <c r="S290" i="2"/>
  <c r="T290" i="2"/>
  <c r="U290" i="2"/>
  <c r="R290" i="2" s="1"/>
  <c r="V290" i="2"/>
  <c r="W290" i="2"/>
  <c r="X290" i="2"/>
  <c r="Y290" i="2"/>
  <c r="AB290" i="2"/>
  <c r="S291" i="2"/>
  <c r="T291" i="2"/>
  <c r="U291" i="2"/>
  <c r="R291" i="2" s="1"/>
  <c r="V291" i="2"/>
  <c r="W291" i="2"/>
  <c r="X291" i="2"/>
  <c r="Y291" i="2"/>
  <c r="AB291" i="2"/>
  <c r="S292" i="2"/>
  <c r="T292" i="2"/>
  <c r="U292" i="2"/>
  <c r="R292" i="2" s="1"/>
  <c r="V292" i="2"/>
  <c r="W292" i="2"/>
  <c r="X292" i="2"/>
  <c r="Y292" i="2"/>
  <c r="AB292" i="2"/>
  <c r="S293" i="2"/>
  <c r="T293" i="2"/>
  <c r="U293" i="2"/>
  <c r="R293" i="2" s="1"/>
  <c r="V293" i="2"/>
  <c r="W293" i="2"/>
  <c r="X293" i="2"/>
  <c r="Y293" i="2"/>
  <c r="AB293" i="2"/>
  <c r="S294" i="2"/>
  <c r="T294" i="2"/>
  <c r="U294" i="2"/>
  <c r="R294" i="2" s="1"/>
  <c r="V294" i="2"/>
  <c r="W294" i="2"/>
  <c r="X294" i="2"/>
  <c r="Y294" i="2"/>
  <c r="AB294" i="2"/>
  <c r="S295" i="2"/>
  <c r="T295" i="2"/>
  <c r="U295" i="2"/>
  <c r="R295" i="2" s="1"/>
  <c r="V295" i="2"/>
  <c r="W295" i="2"/>
  <c r="X295" i="2"/>
  <c r="Y295" i="2"/>
  <c r="AB295" i="2"/>
  <c r="S296" i="2"/>
  <c r="T296" i="2"/>
  <c r="U296" i="2"/>
  <c r="R296" i="2" s="1"/>
  <c r="V296" i="2"/>
  <c r="W296" i="2"/>
  <c r="X296" i="2"/>
  <c r="Y296" i="2"/>
  <c r="AB296" i="2"/>
  <c r="R297" i="2"/>
  <c r="S297" i="2"/>
  <c r="T297" i="2"/>
  <c r="U297" i="2"/>
  <c r="V297" i="2"/>
  <c r="W297" i="2"/>
  <c r="X297" i="2"/>
  <c r="Y297" i="2"/>
  <c r="AB297" i="2"/>
  <c r="R298" i="2"/>
  <c r="S298" i="2"/>
  <c r="T298" i="2"/>
  <c r="U298" i="2"/>
  <c r="V298" i="2"/>
  <c r="W298" i="2"/>
  <c r="X298" i="2"/>
  <c r="Y298" i="2"/>
  <c r="AB298" i="2"/>
  <c r="T299" i="2"/>
  <c r="U299" i="2"/>
  <c r="W299" i="2"/>
  <c r="X299" i="2"/>
  <c r="Y299" i="2"/>
  <c r="AB299" i="2"/>
  <c r="T300" i="2"/>
  <c r="U300" i="2"/>
  <c r="W300" i="2"/>
  <c r="X300" i="2"/>
  <c r="Y300" i="2"/>
  <c r="AB300" i="2"/>
  <c r="R301" i="2"/>
  <c r="S301" i="2"/>
  <c r="T301" i="2"/>
  <c r="U301" i="2"/>
  <c r="V301" i="2"/>
  <c r="W301" i="2"/>
  <c r="X301" i="2"/>
  <c r="Y301" i="2"/>
  <c r="AB301" i="2"/>
  <c r="S302" i="2"/>
  <c r="T302" i="2"/>
  <c r="U302" i="2"/>
  <c r="R302" i="2" s="1"/>
  <c r="V302" i="2"/>
  <c r="W302" i="2"/>
  <c r="X302" i="2"/>
  <c r="Y302" i="2"/>
  <c r="AB302" i="2"/>
  <c r="S303" i="2"/>
  <c r="T303" i="2"/>
  <c r="U303" i="2"/>
  <c r="R303" i="2" s="1"/>
  <c r="V303" i="2"/>
  <c r="W303" i="2"/>
  <c r="X303" i="2"/>
  <c r="Y303" i="2"/>
  <c r="AB303" i="2"/>
  <c r="S304" i="2"/>
  <c r="T304" i="2"/>
  <c r="U304" i="2"/>
  <c r="R304" i="2" s="1"/>
  <c r="V304" i="2"/>
  <c r="W304" i="2"/>
  <c r="X304" i="2"/>
  <c r="Y304" i="2"/>
  <c r="AB304" i="2"/>
  <c r="R305" i="2"/>
  <c r="S305" i="2"/>
  <c r="T305" i="2"/>
  <c r="U305" i="2"/>
  <c r="V305" i="2"/>
  <c r="W305" i="2"/>
  <c r="X305" i="2"/>
  <c r="Y305" i="2"/>
  <c r="AB305" i="2"/>
  <c r="R306" i="2"/>
  <c r="S306" i="2"/>
  <c r="T306" i="2"/>
  <c r="U306" i="2"/>
  <c r="V306" i="2"/>
  <c r="W306" i="2"/>
  <c r="X306" i="2"/>
  <c r="Y306" i="2"/>
  <c r="AB306" i="2"/>
  <c r="S307" i="2"/>
  <c r="T307" i="2"/>
  <c r="U307" i="2"/>
  <c r="R307" i="2" s="1"/>
  <c r="V307" i="2"/>
  <c r="W307" i="2"/>
  <c r="X307" i="2"/>
  <c r="Y307" i="2"/>
  <c r="AB307" i="2"/>
  <c r="S308" i="2"/>
  <c r="T308" i="2"/>
  <c r="U308" i="2"/>
  <c r="R308" i="2" s="1"/>
  <c r="V308" i="2"/>
  <c r="W308" i="2"/>
  <c r="X308" i="2"/>
  <c r="Y308" i="2"/>
  <c r="AB308" i="2"/>
  <c r="S309" i="2"/>
  <c r="T309" i="2"/>
  <c r="U309" i="2"/>
  <c r="R309" i="2" s="1"/>
  <c r="V309" i="2"/>
  <c r="W309" i="2"/>
  <c r="X309" i="2"/>
  <c r="Y309" i="2"/>
  <c r="AB309" i="2"/>
  <c r="S310" i="2"/>
  <c r="T310" i="2"/>
  <c r="U310" i="2"/>
  <c r="R310" i="2" s="1"/>
  <c r="V310" i="2"/>
  <c r="W310" i="2"/>
  <c r="X310" i="2"/>
  <c r="Y310" i="2"/>
  <c r="AB310" i="2"/>
  <c r="S311" i="2"/>
  <c r="T311" i="2"/>
  <c r="U311" i="2"/>
  <c r="R311" i="2" s="1"/>
  <c r="V311" i="2"/>
  <c r="W311" i="2"/>
  <c r="X311" i="2"/>
  <c r="Y311" i="2"/>
  <c r="AB311" i="2"/>
  <c r="S312" i="2"/>
  <c r="T312" i="2"/>
  <c r="U312" i="2"/>
  <c r="R312" i="2" s="1"/>
  <c r="V312" i="2"/>
  <c r="W312" i="2"/>
  <c r="X312" i="2"/>
  <c r="Y312" i="2"/>
  <c r="AB312" i="2"/>
  <c r="S313" i="2"/>
  <c r="T313" i="2"/>
  <c r="U313" i="2"/>
  <c r="R313" i="2" s="1"/>
  <c r="V313" i="2"/>
  <c r="W313" i="2"/>
  <c r="X313" i="2"/>
  <c r="Y313" i="2"/>
  <c r="AB313" i="2"/>
  <c r="S314" i="2"/>
  <c r="T314" i="2"/>
  <c r="U314" i="2"/>
  <c r="R314" i="2" s="1"/>
  <c r="V314" i="2"/>
  <c r="W314" i="2"/>
  <c r="X314" i="2"/>
  <c r="Y314" i="2"/>
  <c r="AB314" i="2"/>
  <c r="S315" i="2"/>
  <c r="T315" i="2"/>
  <c r="U315" i="2"/>
  <c r="R315" i="2" s="1"/>
  <c r="V315" i="2"/>
  <c r="W315" i="2"/>
  <c r="X315" i="2"/>
  <c r="Y315" i="2"/>
  <c r="AB315" i="2"/>
  <c r="S316" i="2"/>
  <c r="T316" i="2"/>
  <c r="U316" i="2"/>
  <c r="R316" i="2" s="1"/>
  <c r="V316" i="2"/>
  <c r="W316" i="2"/>
  <c r="X316" i="2"/>
  <c r="Y316" i="2"/>
  <c r="AB316" i="2"/>
  <c r="R317" i="2"/>
  <c r="S317" i="2"/>
  <c r="T317" i="2"/>
  <c r="U317" i="2"/>
  <c r="V317" i="2"/>
  <c r="W317" i="2"/>
  <c r="X317" i="2"/>
  <c r="Y317" i="2"/>
  <c r="AB317" i="2"/>
  <c r="S318" i="2"/>
  <c r="T318" i="2"/>
  <c r="U318" i="2"/>
  <c r="R318" i="2" s="1"/>
  <c r="V318" i="2"/>
  <c r="W318" i="2"/>
  <c r="X318" i="2"/>
  <c r="Y318" i="2"/>
  <c r="AB318" i="2"/>
  <c r="S319" i="2"/>
  <c r="T319" i="2"/>
  <c r="U319" i="2"/>
  <c r="R319" i="2" s="1"/>
  <c r="V319" i="2"/>
  <c r="W319" i="2"/>
  <c r="X319" i="2"/>
  <c r="Y319" i="2"/>
  <c r="AB319" i="2"/>
  <c r="S320" i="2"/>
  <c r="T320" i="2"/>
  <c r="U320" i="2"/>
  <c r="R320" i="2" s="1"/>
  <c r="V320" i="2"/>
  <c r="W320" i="2"/>
  <c r="X320" i="2"/>
  <c r="Y320" i="2"/>
  <c r="AB320" i="2"/>
  <c r="S321" i="2"/>
  <c r="T321" i="2"/>
  <c r="U321" i="2"/>
  <c r="R321" i="2" s="1"/>
  <c r="V321" i="2"/>
  <c r="W321" i="2"/>
  <c r="X321" i="2"/>
  <c r="Y321" i="2"/>
  <c r="AB321" i="2"/>
  <c r="S322" i="2"/>
  <c r="T322" i="2"/>
  <c r="U322" i="2"/>
  <c r="R322" i="2" s="1"/>
  <c r="V322" i="2"/>
  <c r="W322" i="2"/>
  <c r="X322" i="2"/>
  <c r="Y322" i="2"/>
  <c r="AB322" i="2"/>
  <c r="S323" i="2"/>
  <c r="T323" i="2"/>
  <c r="U323" i="2"/>
  <c r="R323" i="2" s="1"/>
  <c r="V323" i="2"/>
  <c r="W323" i="2"/>
  <c r="X323" i="2"/>
  <c r="Y323" i="2"/>
  <c r="AB323" i="2"/>
  <c r="R324" i="2"/>
  <c r="S324" i="2"/>
  <c r="T324" i="2"/>
  <c r="U324" i="2"/>
  <c r="V324" i="2"/>
  <c r="W324" i="2"/>
  <c r="X324" i="2"/>
  <c r="Y324" i="2"/>
  <c r="AB324" i="2"/>
  <c r="S325" i="2"/>
  <c r="T325" i="2"/>
  <c r="U325" i="2"/>
  <c r="R325" i="2" s="1"/>
  <c r="V325" i="2"/>
  <c r="W325" i="2"/>
  <c r="X325" i="2"/>
  <c r="Y325" i="2"/>
  <c r="AB325" i="2"/>
  <c r="S326" i="2"/>
  <c r="T326" i="2"/>
  <c r="U326" i="2"/>
  <c r="R326" i="2" s="1"/>
  <c r="V326" i="2"/>
  <c r="W326" i="2"/>
  <c r="X326" i="2"/>
  <c r="Y326" i="2"/>
  <c r="AB326" i="2"/>
  <c r="R327" i="2"/>
  <c r="S327" i="2"/>
  <c r="T327" i="2"/>
  <c r="U327" i="2"/>
  <c r="V327" i="2"/>
  <c r="W327" i="2"/>
  <c r="X327" i="2"/>
  <c r="Y327" i="2"/>
  <c r="AB327" i="2"/>
  <c r="S328" i="2"/>
  <c r="T328" i="2"/>
  <c r="U328" i="2"/>
  <c r="R328" i="2" s="1"/>
  <c r="V328" i="2"/>
  <c r="W328" i="2"/>
  <c r="X328" i="2"/>
  <c r="Y328" i="2"/>
  <c r="AB328" i="2"/>
  <c r="T329" i="2"/>
  <c r="U329" i="2"/>
  <c r="W329" i="2"/>
  <c r="X329" i="2"/>
  <c r="Y329" i="2"/>
  <c r="AB329" i="2"/>
  <c r="T330" i="2"/>
  <c r="U330" i="2"/>
  <c r="W330" i="2"/>
  <c r="X330" i="2"/>
  <c r="Y330" i="2"/>
  <c r="AB330" i="2"/>
  <c r="T331" i="2"/>
  <c r="U331" i="2"/>
  <c r="R331" i="2" s="1"/>
  <c r="W331" i="2"/>
  <c r="X331" i="2"/>
  <c r="Y331" i="2"/>
  <c r="AB331" i="2"/>
  <c r="S332" i="2"/>
  <c r="T332" i="2"/>
  <c r="U332" i="2"/>
  <c r="R332" i="2" s="1"/>
  <c r="V332" i="2"/>
  <c r="W332" i="2"/>
  <c r="X332" i="2"/>
  <c r="Y332" i="2"/>
  <c r="AB332" i="2"/>
  <c r="R333" i="2"/>
  <c r="S333" i="2"/>
  <c r="T333" i="2"/>
  <c r="U333" i="2"/>
  <c r="V333" i="2"/>
  <c r="W333" i="2"/>
  <c r="X333" i="2"/>
  <c r="Y333" i="2"/>
  <c r="AB333" i="2"/>
  <c r="R334" i="2"/>
  <c r="S334" i="2"/>
  <c r="T334" i="2"/>
  <c r="U334" i="2"/>
  <c r="V334" i="2"/>
  <c r="W334" i="2"/>
  <c r="X334" i="2"/>
  <c r="Y334" i="2"/>
  <c r="AB334" i="2"/>
  <c r="R335" i="2"/>
  <c r="S335" i="2"/>
  <c r="T335" i="2"/>
  <c r="U335" i="2"/>
  <c r="V335" i="2"/>
  <c r="W335" i="2"/>
  <c r="X335" i="2"/>
  <c r="Y335" i="2"/>
  <c r="AB335" i="2"/>
  <c r="S336" i="2"/>
  <c r="T336" i="2"/>
  <c r="U336" i="2"/>
  <c r="R336" i="2" s="1"/>
  <c r="V336" i="2"/>
  <c r="W336" i="2"/>
  <c r="X336" i="2"/>
  <c r="Y336" i="2"/>
  <c r="AB336" i="2"/>
  <c r="S337" i="2"/>
  <c r="T337" i="2"/>
  <c r="U337" i="2"/>
  <c r="R337" i="2" s="1"/>
  <c r="V337" i="2"/>
  <c r="W337" i="2"/>
  <c r="X337" i="2"/>
  <c r="Y337" i="2"/>
  <c r="AB337" i="2"/>
  <c r="R338" i="2"/>
  <c r="S338" i="2"/>
  <c r="T338" i="2"/>
  <c r="U338" i="2"/>
  <c r="V338" i="2"/>
  <c r="W338" i="2"/>
  <c r="X338" i="2"/>
  <c r="Y338" i="2"/>
  <c r="AB338" i="2"/>
  <c r="R339" i="2"/>
  <c r="S339" i="2"/>
  <c r="T339" i="2"/>
  <c r="U339" i="2"/>
  <c r="V339" i="2"/>
  <c r="W339" i="2"/>
  <c r="X339" i="2"/>
  <c r="Y339" i="2"/>
  <c r="AB339" i="2"/>
  <c r="R340" i="2"/>
  <c r="S340" i="2"/>
  <c r="T340" i="2"/>
  <c r="U340" i="2"/>
  <c r="V340" i="2"/>
  <c r="W340" i="2"/>
  <c r="X340" i="2"/>
  <c r="Y340" i="2"/>
  <c r="AB340" i="2"/>
  <c r="R341" i="2"/>
  <c r="S341" i="2"/>
  <c r="T341" i="2"/>
  <c r="U341" i="2"/>
  <c r="V341" i="2"/>
  <c r="W341" i="2"/>
  <c r="X341" i="2"/>
  <c r="Y341" i="2"/>
  <c r="AB341" i="2"/>
  <c r="R342" i="2"/>
  <c r="S342" i="2"/>
  <c r="T342" i="2"/>
  <c r="U342" i="2"/>
  <c r="V342" i="2"/>
  <c r="W342" i="2"/>
  <c r="X342" i="2"/>
  <c r="Y342" i="2"/>
  <c r="AB342" i="2"/>
  <c r="R343" i="2"/>
  <c r="S343" i="2"/>
  <c r="T343" i="2"/>
  <c r="U343" i="2"/>
  <c r="V343" i="2"/>
  <c r="W343" i="2"/>
  <c r="X343" i="2"/>
  <c r="Y343" i="2"/>
  <c r="AB343" i="2"/>
  <c r="R344" i="2"/>
  <c r="S344" i="2"/>
  <c r="T344" i="2"/>
  <c r="U344" i="2"/>
  <c r="V344" i="2"/>
  <c r="W344" i="2"/>
  <c r="X344" i="2"/>
  <c r="Y344" i="2"/>
  <c r="AB344" i="2"/>
  <c r="R345" i="2"/>
  <c r="S345" i="2"/>
  <c r="T345" i="2"/>
  <c r="U345" i="2"/>
  <c r="V345" i="2"/>
  <c r="W345" i="2"/>
  <c r="X345" i="2"/>
  <c r="Y345" i="2"/>
  <c r="AB345" i="2"/>
  <c r="R346" i="2"/>
  <c r="S346" i="2"/>
  <c r="T346" i="2"/>
  <c r="U346" i="2"/>
  <c r="V346" i="2"/>
  <c r="W346" i="2"/>
  <c r="X346" i="2"/>
  <c r="Y346" i="2"/>
  <c r="AB346" i="2"/>
  <c r="R347" i="2"/>
  <c r="S347" i="2"/>
  <c r="T347" i="2"/>
  <c r="U347" i="2"/>
  <c r="V347" i="2"/>
  <c r="W347" i="2"/>
  <c r="X347" i="2"/>
  <c r="Y347" i="2"/>
  <c r="AB347" i="2"/>
  <c r="R348" i="2"/>
  <c r="S348" i="2"/>
  <c r="T348" i="2"/>
  <c r="U348" i="2"/>
  <c r="V348" i="2"/>
  <c r="W348" i="2"/>
  <c r="X348" i="2"/>
  <c r="Y348" i="2"/>
  <c r="AB348" i="2"/>
  <c r="R349" i="2"/>
  <c r="S349" i="2"/>
  <c r="T349" i="2"/>
  <c r="U349" i="2"/>
  <c r="V349" i="2"/>
  <c r="W349" i="2"/>
  <c r="X349" i="2"/>
  <c r="Y349" i="2"/>
  <c r="AB349" i="2"/>
  <c r="R350" i="2"/>
  <c r="S350" i="2"/>
  <c r="T350" i="2"/>
  <c r="U350" i="2"/>
  <c r="V350" i="2"/>
  <c r="W350" i="2"/>
  <c r="X350" i="2"/>
  <c r="Y350" i="2"/>
  <c r="AB350" i="2"/>
  <c r="S351" i="2"/>
  <c r="T351" i="2"/>
  <c r="U351" i="2"/>
  <c r="R351" i="2" s="1"/>
  <c r="V351" i="2"/>
  <c r="W351" i="2"/>
  <c r="X351" i="2"/>
  <c r="Y351" i="2"/>
  <c r="AB351" i="2"/>
  <c r="S352" i="2"/>
  <c r="T352" i="2"/>
  <c r="U352" i="2"/>
  <c r="R352" i="2" s="1"/>
  <c r="V352" i="2"/>
  <c r="W352" i="2"/>
  <c r="X352" i="2"/>
  <c r="Y352" i="2"/>
  <c r="AB352" i="2"/>
  <c r="S353" i="2"/>
  <c r="T353" i="2"/>
  <c r="U353" i="2"/>
  <c r="R353" i="2" s="1"/>
  <c r="V353" i="2"/>
  <c r="W353" i="2"/>
  <c r="X353" i="2"/>
  <c r="Y353" i="2"/>
  <c r="AB353" i="2"/>
  <c r="S354" i="2"/>
  <c r="T354" i="2"/>
  <c r="U354" i="2"/>
  <c r="R354" i="2" s="1"/>
  <c r="V354" i="2"/>
  <c r="W354" i="2"/>
  <c r="X354" i="2"/>
  <c r="Y354" i="2"/>
  <c r="AB354" i="2"/>
  <c r="R355" i="2"/>
  <c r="S355" i="2"/>
  <c r="T355" i="2"/>
  <c r="U355" i="2"/>
  <c r="V355" i="2"/>
  <c r="W355" i="2"/>
  <c r="X355" i="2"/>
  <c r="Y355" i="2"/>
  <c r="AB355" i="2"/>
  <c r="R356" i="2"/>
  <c r="S356" i="2"/>
  <c r="T356" i="2"/>
  <c r="U356" i="2"/>
  <c r="V356" i="2"/>
  <c r="W356" i="2"/>
  <c r="X356" i="2"/>
  <c r="Y356" i="2"/>
  <c r="AB356" i="2"/>
  <c r="S357" i="2"/>
  <c r="T357" i="2"/>
  <c r="U357" i="2"/>
  <c r="R357" i="2" s="1"/>
  <c r="V357" i="2"/>
  <c r="W357" i="2"/>
  <c r="X357" i="2"/>
  <c r="Y357" i="2"/>
  <c r="AB357" i="2"/>
  <c r="S358" i="2"/>
  <c r="T358" i="2"/>
  <c r="U358" i="2"/>
  <c r="R358" i="2" s="1"/>
  <c r="V358" i="2"/>
  <c r="W358" i="2"/>
  <c r="X358" i="2"/>
  <c r="Y358" i="2"/>
  <c r="AB358" i="2"/>
  <c r="S359" i="2"/>
  <c r="T359" i="2"/>
  <c r="U359" i="2"/>
  <c r="R359" i="2" s="1"/>
  <c r="V359" i="2"/>
  <c r="W359" i="2"/>
  <c r="X359" i="2"/>
  <c r="Y359" i="2"/>
  <c r="AB359" i="2"/>
  <c r="S360" i="2"/>
  <c r="T360" i="2"/>
  <c r="U360" i="2"/>
  <c r="R360" i="2" s="1"/>
  <c r="V360" i="2"/>
  <c r="W360" i="2"/>
  <c r="X360" i="2"/>
  <c r="Y360" i="2"/>
  <c r="AB360" i="2"/>
  <c r="S361" i="2"/>
  <c r="T361" i="2"/>
  <c r="U361" i="2"/>
  <c r="R361" i="2" s="1"/>
  <c r="V361" i="2"/>
  <c r="W361" i="2"/>
  <c r="X361" i="2"/>
  <c r="Y361" i="2"/>
  <c r="AB361" i="2"/>
  <c r="S362" i="2"/>
  <c r="T362" i="2"/>
  <c r="U362" i="2"/>
  <c r="R362" i="2" s="1"/>
  <c r="V362" i="2"/>
  <c r="W362" i="2"/>
  <c r="X362" i="2"/>
  <c r="Y362" i="2"/>
  <c r="AB362" i="2"/>
  <c r="S363" i="2"/>
  <c r="T363" i="2"/>
  <c r="U363" i="2"/>
  <c r="R363" i="2" s="1"/>
  <c r="V363" i="2"/>
  <c r="W363" i="2"/>
  <c r="X363" i="2"/>
  <c r="Y363" i="2"/>
  <c r="AB363" i="2"/>
  <c r="S364" i="2"/>
  <c r="T364" i="2"/>
  <c r="U364" i="2"/>
  <c r="R364" i="2" s="1"/>
  <c r="V364" i="2"/>
  <c r="W364" i="2"/>
  <c r="X364" i="2"/>
  <c r="Y364" i="2"/>
  <c r="AB364" i="2"/>
  <c r="R365" i="2"/>
  <c r="S365" i="2"/>
  <c r="T365" i="2"/>
  <c r="U365" i="2"/>
  <c r="V365" i="2"/>
  <c r="W365" i="2"/>
  <c r="X365" i="2"/>
  <c r="Y365" i="2"/>
  <c r="AB365" i="2"/>
  <c r="S366" i="2"/>
  <c r="T366" i="2"/>
  <c r="U366" i="2"/>
  <c r="R366" i="2" s="1"/>
  <c r="V366" i="2"/>
  <c r="W366" i="2"/>
  <c r="X366" i="2"/>
  <c r="Y366" i="2"/>
  <c r="AB366" i="2"/>
  <c r="S367" i="2"/>
  <c r="T367" i="2"/>
  <c r="U367" i="2"/>
  <c r="R367" i="2" s="1"/>
  <c r="V367" i="2"/>
  <c r="W367" i="2"/>
  <c r="X367" i="2"/>
  <c r="Y367" i="2"/>
  <c r="AB367" i="2"/>
  <c r="S368" i="2"/>
  <c r="T368" i="2"/>
  <c r="U368" i="2"/>
  <c r="R368" i="2" s="1"/>
  <c r="V368" i="2"/>
  <c r="W368" i="2"/>
  <c r="X368" i="2"/>
  <c r="Y368" i="2"/>
  <c r="AB368" i="2"/>
  <c r="R369" i="2"/>
  <c r="S369" i="2"/>
  <c r="T369" i="2"/>
  <c r="U369" i="2"/>
  <c r="V369" i="2"/>
  <c r="W369" i="2"/>
  <c r="X369" i="2"/>
  <c r="Y369" i="2"/>
  <c r="AB369" i="2"/>
  <c r="S370" i="2"/>
  <c r="T370" i="2"/>
  <c r="U370" i="2"/>
  <c r="R370" i="2" s="1"/>
  <c r="V370" i="2"/>
  <c r="W370" i="2"/>
  <c r="X370" i="2"/>
  <c r="Y370" i="2"/>
  <c r="AB370" i="2"/>
  <c r="S371" i="2"/>
  <c r="T371" i="2"/>
  <c r="U371" i="2"/>
  <c r="R371" i="2" s="1"/>
  <c r="V371" i="2"/>
  <c r="W371" i="2"/>
  <c r="X371" i="2"/>
  <c r="Y371" i="2"/>
  <c r="AB371" i="2"/>
  <c r="S372" i="2"/>
  <c r="T372" i="2"/>
  <c r="U372" i="2"/>
  <c r="R372" i="2" s="1"/>
  <c r="V372" i="2"/>
  <c r="W372" i="2"/>
  <c r="X372" i="2"/>
  <c r="Y372" i="2"/>
  <c r="AB372" i="2"/>
  <c r="S373" i="2"/>
  <c r="T373" i="2"/>
  <c r="U373" i="2"/>
  <c r="R373" i="2" s="1"/>
  <c r="V373" i="2"/>
  <c r="W373" i="2"/>
  <c r="X373" i="2"/>
  <c r="Y373" i="2"/>
  <c r="AB373" i="2"/>
  <c r="R374" i="2"/>
  <c r="S374" i="2"/>
  <c r="T374" i="2"/>
  <c r="U374" i="2"/>
  <c r="V374" i="2"/>
  <c r="W374" i="2"/>
  <c r="X374" i="2"/>
  <c r="Y374" i="2"/>
  <c r="AB374" i="2"/>
  <c r="S375" i="2"/>
  <c r="T375" i="2"/>
  <c r="U375" i="2"/>
  <c r="R375" i="2" s="1"/>
  <c r="V375" i="2"/>
  <c r="W375" i="2"/>
  <c r="X375" i="2"/>
  <c r="Y375" i="2"/>
  <c r="AB375" i="2"/>
  <c r="S376" i="2"/>
  <c r="T376" i="2"/>
  <c r="U376" i="2"/>
  <c r="R376" i="2" s="1"/>
  <c r="V376" i="2"/>
  <c r="W376" i="2"/>
  <c r="X376" i="2"/>
  <c r="Y376" i="2"/>
  <c r="AB376" i="2"/>
  <c r="S377" i="2"/>
  <c r="T377" i="2"/>
  <c r="U377" i="2"/>
  <c r="R377" i="2" s="1"/>
  <c r="V377" i="2"/>
  <c r="W377" i="2"/>
  <c r="X377" i="2"/>
  <c r="Y377" i="2"/>
  <c r="AB377" i="2"/>
  <c r="S378" i="2"/>
  <c r="T378" i="2"/>
  <c r="U378" i="2"/>
  <c r="R378" i="2" s="1"/>
  <c r="V378" i="2"/>
  <c r="W378" i="2"/>
  <c r="X378" i="2"/>
  <c r="Y378" i="2"/>
  <c r="AB378" i="2"/>
  <c r="S379" i="2"/>
  <c r="T379" i="2"/>
  <c r="U379" i="2"/>
  <c r="R379" i="2" s="1"/>
  <c r="V379" i="2"/>
  <c r="W379" i="2"/>
  <c r="X379" i="2"/>
  <c r="Y379" i="2"/>
  <c r="AB379" i="2"/>
  <c r="S380" i="2"/>
  <c r="T380" i="2"/>
  <c r="U380" i="2"/>
  <c r="R380" i="2" s="1"/>
  <c r="V380" i="2"/>
  <c r="W380" i="2"/>
  <c r="X380" i="2"/>
  <c r="Y380" i="2"/>
  <c r="AB380" i="2"/>
  <c r="S381" i="2"/>
  <c r="T381" i="2"/>
  <c r="U381" i="2"/>
  <c r="R381" i="2" s="1"/>
  <c r="V381" i="2"/>
  <c r="W381" i="2"/>
  <c r="X381" i="2"/>
  <c r="Y381" i="2"/>
  <c r="AB381" i="2"/>
  <c r="S382" i="2"/>
  <c r="T382" i="2"/>
  <c r="U382" i="2"/>
  <c r="R382" i="2" s="1"/>
  <c r="V382" i="2"/>
  <c r="W382" i="2"/>
  <c r="X382" i="2"/>
  <c r="Y382" i="2"/>
  <c r="AB382" i="2"/>
  <c r="S383" i="2"/>
  <c r="T383" i="2"/>
  <c r="U383" i="2"/>
  <c r="R383" i="2" s="1"/>
  <c r="V383" i="2"/>
  <c r="W383" i="2"/>
  <c r="X383" i="2"/>
  <c r="Y383" i="2"/>
  <c r="AB383" i="2"/>
  <c r="S384" i="2"/>
  <c r="T384" i="2"/>
  <c r="U384" i="2"/>
  <c r="R384" i="2" s="1"/>
  <c r="V384" i="2"/>
  <c r="W384" i="2"/>
  <c r="X384" i="2"/>
  <c r="Y384" i="2"/>
  <c r="AB384" i="2"/>
  <c r="S385" i="2"/>
  <c r="T385" i="2"/>
  <c r="U385" i="2"/>
  <c r="R385" i="2" s="1"/>
  <c r="V385" i="2"/>
  <c r="W385" i="2"/>
  <c r="X385" i="2"/>
  <c r="Y385" i="2"/>
  <c r="AB385" i="2"/>
  <c r="S386" i="2"/>
  <c r="T386" i="2"/>
  <c r="U386" i="2"/>
  <c r="R386" i="2" s="1"/>
  <c r="V386" i="2"/>
  <c r="W386" i="2"/>
  <c r="X386" i="2"/>
  <c r="Y386" i="2"/>
  <c r="AB386" i="2"/>
  <c r="S387" i="2"/>
  <c r="T387" i="2"/>
  <c r="U387" i="2"/>
  <c r="R387" i="2" s="1"/>
  <c r="V387" i="2"/>
  <c r="W387" i="2"/>
  <c r="X387" i="2"/>
  <c r="Y387" i="2"/>
  <c r="AB387" i="2"/>
  <c r="S388" i="2"/>
  <c r="T388" i="2"/>
  <c r="U388" i="2"/>
  <c r="R388" i="2" s="1"/>
  <c r="V388" i="2"/>
  <c r="W388" i="2"/>
  <c r="X388" i="2"/>
  <c r="Y388" i="2"/>
  <c r="AB388" i="2"/>
  <c r="S389" i="2"/>
  <c r="T389" i="2"/>
  <c r="U389" i="2"/>
  <c r="R389" i="2" s="1"/>
  <c r="V389" i="2"/>
  <c r="W389" i="2"/>
  <c r="X389" i="2"/>
  <c r="Y389" i="2"/>
  <c r="AB389" i="2"/>
  <c r="S390" i="2"/>
  <c r="T390" i="2"/>
  <c r="U390" i="2"/>
  <c r="R390" i="2" s="1"/>
  <c r="V390" i="2"/>
  <c r="W390" i="2"/>
  <c r="X390" i="2"/>
  <c r="Y390" i="2"/>
  <c r="AB390" i="2"/>
  <c r="S391" i="2"/>
  <c r="T391" i="2"/>
  <c r="U391" i="2"/>
  <c r="R391" i="2" s="1"/>
  <c r="V391" i="2"/>
  <c r="W391" i="2"/>
  <c r="X391" i="2"/>
  <c r="Y391" i="2"/>
  <c r="AB391" i="2"/>
  <c r="S392" i="2"/>
  <c r="T392" i="2"/>
  <c r="U392" i="2"/>
  <c r="R392" i="2" s="1"/>
  <c r="V392" i="2"/>
  <c r="W392" i="2"/>
  <c r="X392" i="2"/>
  <c r="Y392" i="2"/>
  <c r="AB392" i="2"/>
  <c r="S393" i="2"/>
  <c r="T393" i="2"/>
  <c r="U393" i="2"/>
  <c r="R393" i="2" s="1"/>
  <c r="V393" i="2"/>
  <c r="W393" i="2"/>
  <c r="X393" i="2"/>
  <c r="Y393" i="2"/>
  <c r="AB393" i="2"/>
  <c r="S394" i="2"/>
  <c r="T394" i="2"/>
  <c r="U394" i="2"/>
  <c r="R394" i="2" s="1"/>
  <c r="V394" i="2"/>
  <c r="W394" i="2"/>
  <c r="X394" i="2"/>
  <c r="Y394" i="2"/>
  <c r="AB394" i="2"/>
  <c r="S395" i="2"/>
  <c r="T395" i="2"/>
  <c r="U395" i="2"/>
  <c r="R395" i="2" s="1"/>
  <c r="V395" i="2"/>
  <c r="W395" i="2"/>
  <c r="X395" i="2"/>
  <c r="Y395" i="2"/>
  <c r="AB395" i="2"/>
  <c r="S396" i="2"/>
  <c r="T396" i="2"/>
  <c r="U396" i="2"/>
  <c r="R396" i="2" s="1"/>
  <c r="V396" i="2"/>
  <c r="W396" i="2"/>
  <c r="X396" i="2"/>
  <c r="Y396" i="2"/>
  <c r="AB396" i="2"/>
  <c r="S397" i="2"/>
  <c r="T397" i="2"/>
  <c r="U397" i="2"/>
  <c r="R397" i="2" s="1"/>
  <c r="V397" i="2"/>
  <c r="W397" i="2"/>
  <c r="X397" i="2"/>
  <c r="Y397" i="2"/>
  <c r="AB397" i="2"/>
  <c r="S398" i="2"/>
  <c r="T398" i="2"/>
  <c r="U398" i="2"/>
  <c r="R398" i="2" s="1"/>
  <c r="V398" i="2"/>
  <c r="W398" i="2"/>
  <c r="X398" i="2"/>
  <c r="Y398" i="2"/>
  <c r="AB398" i="2"/>
  <c r="R399" i="2"/>
  <c r="S399" i="2"/>
  <c r="T399" i="2"/>
  <c r="U399" i="2"/>
  <c r="V399" i="2"/>
  <c r="W399" i="2"/>
  <c r="X399" i="2"/>
  <c r="Y399" i="2"/>
  <c r="AB399" i="2"/>
  <c r="S400" i="2"/>
  <c r="T400" i="2"/>
  <c r="U400" i="2"/>
  <c r="R400" i="2" s="1"/>
  <c r="V400" i="2"/>
  <c r="W400" i="2"/>
  <c r="X400" i="2"/>
  <c r="Y400" i="2"/>
  <c r="AB400" i="2"/>
  <c r="S401" i="2"/>
  <c r="T401" i="2"/>
  <c r="U401" i="2"/>
  <c r="R401" i="2" s="1"/>
  <c r="V401" i="2"/>
  <c r="W401" i="2"/>
  <c r="X401" i="2"/>
  <c r="Y401" i="2"/>
  <c r="AB401" i="2"/>
  <c r="S402" i="2"/>
  <c r="T402" i="2"/>
  <c r="U402" i="2"/>
  <c r="R402" i="2" s="1"/>
  <c r="V402" i="2"/>
  <c r="W402" i="2"/>
  <c r="X402" i="2"/>
  <c r="Y402" i="2"/>
  <c r="AB402" i="2"/>
  <c r="S403" i="2"/>
  <c r="T403" i="2"/>
  <c r="U403" i="2"/>
  <c r="R403" i="2" s="1"/>
  <c r="V403" i="2"/>
  <c r="W403" i="2"/>
  <c r="X403" i="2"/>
  <c r="Y403" i="2"/>
  <c r="AB403" i="2"/>
  <c r="R404" i="2"/>
  <c r="S404" i="2"/>
  <c r="T404" i="2"/>
  <c r="U404" i="2"/>
  <c r="V404" i="2"/>
  <c r="W404" i="2"/>
  <c r="X404" i="2"/>
  <c r="Y404" i="2"/>
  <c r="AB404" i="2"/>
  <c r="S405" i="2"/>
  <c r="T405" i="2"/>
  <c r="U405" i="2"/>
  <c r="R405" i="2" s="1"/>
  <c r="V405" i="2"/>
  <c r="W405" i="2"/>
  <c r="X405" i="2"/>
  <c r="Y405" i="2"/>
  <c r="AB405" i="2"/>
  <c r="S406" i="2"/>
  <c r="T406" i="2"/>
  <c r="U406" i="2"/>
  <c r="R406" i="2" s="1"/>
  <c r="V406" i="2"/>
  <c r="W406" i="2"/>
  <c r="X406" i="2"/>
  <c r="Y406" i="2"/>
  <c r="AB406" i="2"/>
  <c r="S407" i="2"/>
  <c r="T407" i="2"/>
  <c r="U407" i="2"/>
  <c r="R407" i="2" s="1"/>
  <c r="V407" i="2"/>
  <c r="W407" i="2"/>
  <c r="X407" i="2"/>
  <c r="Y407" i="2"/>
  <c r="AB407" i="2"/>
  <c r="R408" i="2"/>
  <c r="S408" i="2"/>
  <c r="T408" i="2"/>
  <c r="U408" i="2"/>
  <c r="V408" i="2"/>
  <c r="W408" i="2"/>
  <c r="X408" i="2"/>
  <c r="Y408" i="2"/>
  <c r="AB408" i="2"/>
  <c r="S409" i="2"/>
  <c r="T409" i="2"/>
  <c r="U409" i="2"/>
  <c r="R409" i="2" s="1"/>
  <c r="V409" i="2"/>
  <c r="W409" i="2"/>
  <c r="X409" i="2"/>
  <c r="Y409" i="2"/>
  <c r="AB409" i="2"/>
  <c r="T410" i="2"/>
  <c r="U410" i="2"/>
  <c r="W410" i="2"/>
  <c r="X410" i="2"/>
  <c r="Y410" i="2"/>
  <c r="AB410" i="2"/>
  <c r="R411" i="2"/>
  <c r="S411" i="2"/>
  <c r="T411" i="2"/>
  <c r="U411" i="2"/>
  <c r="V411" i="2"/>
  <c r="W411" i="2"/>
  <c r="X411" i="2"/>
  <c r="Y411" i="2"/>
  <c r="AB411" i="2"/>
  <c r="S412" i="2"/>
  <c r="T412" i="2"/>
  <c r="U412" i="2"/>
  <c r="R412" i="2" s="1"/>
  <c r="V412" i="2"/>
  <c r="W412" i="2"/>
  <c r="X412" i="2"/>
  <c r="Y412" i="2"/>
  <c r="AB412" i="2"/>
  <c r="S413" i="2"/>
  <c r="T413" i="2"/>
  <c r="U413" i="2"/>
  <c r="R413" i="2" s="1"/>
  <c r="V413" i="2"/>
  <c r="W413" i="2"/>
  <c r="X413" i="2"/>
  <c r="Y413" i="2"/>
  <c r="AB413" i="2"/>
  <c r="S414" i="2"/>
  <c r="T414" i="2"/>
  <c r="U414" i="2"/>
  <c r="R414" i="2" s="1"/>
  <c r="V414" i="2"/>
  <c r="W414" i="2"/>
  <c r="X414" i="2"/>
  <c r="Y414" i="2"/>
  <c r="AB414" i="2"/>
  <c r="S415" i="2"/>
  <c r="T415" i="2"/>
  <c r="U415" i="2"/>
  <c r="R415" i="2" s="1"/>
  <c r="V415" i="2"/>
  <c r="W415" i="2"/>
  <c r="X415" i="2"/>
  <c r="Y415" i="2"/>
  <c r="AB415" i="2"/>
  <c r="S416" i="2"/>
  <c r="T416" i="2"/>
  <c r="U416" i="2"/>
  <c r="R416" i="2" s="1"/>
  <c r="V416" i="2"/>
  <c r="W416" i="2"/>
  <c r="X416" i="2"/>
  <c r="Y416" i="2"/>
  <c r="AB416" i="2"/>
  <c r="S417" i="2"/>
  <c r="T417" i="2"/>
  <c r="U417" i="2"/>
  <c r="R417" i="2" s="1"/>
  <c r="V417" i="2"/>
  <c r="W417" i="2"/>
  <c r="X417" i="2"/>
  <c r="Y417" i="2"/>
  <c r="AB417" i="2"/>
  <c r="R418" i="2"/>
  <c r="S418" i="2"/>
  <c r="T418" i="2"/>
  <c r="U418" i="2"/>
  <c r="V418" i="2"/>
  <c r="W418" i="2"/>
  <c r="X418" i="2"/>
  <c r="Y418" i="2"/>
  <c r="AB418" i="2"/>
  <c r="S419" i="2"/>
  <c r="T419" i="2"/>
  <c r="U419" i="2"/>
  <c r="R419" i="2" s="1"/>
  <c r="V419" i="2"/>
  <c r="W419" i="2"/>
  <c r="X419" i="2"/>
  <c r="Y419" i="2"/>
  <c r="AB419" i="2"/>
  <c r="S420" i="2"/>
  <c r="T420" i="2"/>
  <c r="U420" i="2"/>
  <c r="R420" i="2" s="1"/>
  <c r="V420" i="2"/>
  <c r="W420" i="2"/>
  <c r="X420" i="2"/>
  <c r="Y420" i="2"/>
  <c r="AB420" i="2"/>
  <c r="S421" i="2"/>
  <c r="T421" i="2"/>
  <c r="U421" i="2"/>
  <c r="R421" i="2" s="1"/>
  <c r="V421" i="2"/>
  <c r="W421" i="2"/>
  <c r="X421" i="2"/>
  <c r="Y421" i="2"/>
  <c r="AB421" i="2"/>
  <c r="S422" i="2"/>
  <c r="T422" i="2"/>
  <c r="U422" i="2"/>
  <c r="R422" i="2" s="1"/>
  <c r="V422" i="2"/>
  <c r="W422" i="2"/>
  <c r="X422" i="2"/>
  <c r="Y422" i="2"/>
  <c r="AB422" i="2"/>
  <c r="S423" i="2"/>
  <c r="T423" i="2"/>
  <c r="U423" i="2"/>
  <c r="R423" i="2" s="1"/>
  <c r="V423" i="2"/>
  <c r="W423" i="2"/>
  <c r="X423" i="2"/>
  <c r="Y423" i="2"/>
  <c r="AB423" i="2"/>
  <c r="S424" i="2"/>
  <c r="T424" i="2"/>
  <c r="U424" i="2"/>
  <c r="R424" i="2" s="1"/>
  <c r="V424" i="2"/>
  <c r="W424" i="2"/>
  <c r="X424" i="2"/>
  <c r="Y424" i="2"/>
  <c r="AB424" i="2"/>
  <c r="S425" i="2"/>
  <c r="T425" i="2"/>
  <c r="U425" i="2"/>
  <c r="R425" i="2" s="1"/>
  <c r="V425" i="2"/>
  <c r="W425" i="2"/>
  <c r="X425" i="2"/>
  <c r="Y425" i="2"/>
  <c r="AB425" i="2"/>
  <c r="S426" i="2"/>
  <c r="T426" i="2"/>
  <c r="U426" i="2"/>
  <c r="R426" i="2" s="1"/>
  <c r="V426" i="2"/>
  <c r="W426" i="2"/>
  <c r="X426" i="2"/>
  <c r="Y426" i="2"/>
  <c r="AB426" i="2"/>
  <c r="S427" i="2"/>
  <c r="T427" i="2"/>
  <c r="U427" i="2"/>
  <c r="R427" i="2" s="1"/>
  <c r="V427" i="2"/>
  <c r="W427" i="2"/>
  <c r="X427" i="2"/>
  <c r="Y427" i="2"/>
  <c r="AB427" i="2"/>
  <c r="S428" i="2"/>
  <c r="T428" i="2"/>
  <c r="U428" i="2"/>
  <c r="R428" i="2" s="1"/>
  <c r="V428" i="2"/>
  <c r="W428" i="2"/>
  <c r="X428" i="2"/>
  <c r="Y428" i="2"/>
  <c r="AB428" i="2"/>
  <c r="S429" i="2"/>
  <c r="T429" i="2"/>
  <c r="U429" i="2"/>
  <c r="R429" i="2" s="1"/>
  <c r="V429" i="2"/>
  <c r="W429" i="2"/>
  <c r="X429" i="2"/>
  <c r="Y429" i="2"/>
  <c r="AB429" i="2"/>
  <c r="R430" i="2"/>
  <c r="S430" i="2"/>
  <c r="T430" i="2"/>
  <c r="U430" i="2"/>
  <c r="V430" i="2"/>
  <c r="W430" i="2"/>
  <c r="X430" i="2"/>
  <c r="Y430" i="2"/>
  <c r="AB430" i="2"/>
  <c r="S431" i="2"/>
  <c r="T431" i="2"/>
  <c r="U431" i="2"/>
  <c r="R431" i="2" s="1"/>
  <c r="V431" i="2"/>
  <c r="W431" i="2"/>
  <c r="X431" i="2"/>
  <c r="Y431" i="2"/>
  <c r="AB431" i="2"/>
  <c r="S432" i="2"/>
  <c r="T432" i="2"/>
  <c r="U432" i="2"/>
  <c r="R432" i="2" s="1"/>
  <c r="V432" i="2"/>
  <c r="W432" i="2"/>
  <c r="X432" i="2"/>
  <c r="Y432" i="2"/>
  <c r="AB432" i="2"/>
  <c r="R433" i="2"/>
  <c r="S433" i="2"/>
  <c r="T433" i="2"/>
  <c r="U433" i="2"/>
  <c r="V433" i="2"/>
  <c r="W433" i="2"/>
  <c r="X433" i="2"/>
  <c r="Y433" i="2"/>
  <c r="AB433" i="2"/>
  <c r="S434" i="2"/>
  <c r="T434" i="2"/>
  <c r="U434" i="2"/>
  <c r="R434" i="2" s="1"/>
  <c r="V434" i="2"/>
  <c r="W434" i="2"/>
  <c r="X434" i="2"/>
  <c r="Y434" i="2"/>
  <c r="AB434" i="2"/>
  <c r="S435" i="2"/>
  <c r="T435" i="2"/>
  <c r="U435" i="2"/>
  <c r="R435" i="2" s="1"/>
  <c r="V435" i="2"/>
  <c r="W435" i="2"/>
  <c r="X435" i="2"/>
  <c r="Y435" i="2"/>
  <c r="AB435" i="2"/>
  <c r="S436" i="2"/>
  <c r="T436" i="2"/>
  <c r="U436" i="2"/>
  <c r="R436" i="2" s="1"/>
  <c r="V436" i="2"/>
  <c r="W436" i="2"/>
  <c r="X436" i="2"/>
  <c r="Y436" i="2"/>
  <c r="AB436" i="2"/>
  <c r="T437" i="2"/>
  <c r="U437" i="2"/>
  <c r="W437" i="2"/>
  <c r="X437" i="2"/>
  <c r="Y437" i="2"/>
  <c r="AB437" i="2"/>
  <c r="R438" i="2"/>
  <c r="S438" i="2"/>
  <c r="T438" i="2"/>
  <c r="U438" i="2"/>
  <c r="V438" i="2"/>
  <c r="W438" i="2"/>
  <c r="X438" i="2"/>
  <c r="Y438" i="2"/>
  <c r="AB438" i="2"/>
  <c r="S439" i="2"/>
  <c r="T439" i="2"/>
  <c r="U439" i="2"/>
  <c r="R439" i="2" s="1"/>
  <c r="V439" i="2"/>
  <c r="W439" i="2"/>
  <c r="X439" i="2"/>
  <c r="Y439" i="2"/>
  <c r="AB439" i="2"/>
  <c r="S440" i="2"/>
  <c r="T440" i="2"/>
  <c r="U440" i="2"/>
  <c r="R440" i="2" s="1"/>
  <c r="V440" i="2"/>
  <c r="W440" i="2"/>
  <c r="X440" i="2"/>
  <c r="Y440" i="2"/>
  <c r="AB440" i="2"/>
  <c r="S441" i="2"/>
  <c r="T441" i="2"/>
  <c r="U441" i="2"/>
  <c r="R441" i="2" s="1"/>
  <c r="V441" i="2"/>
  <c r="W441" i="2"/>
  <c r="X441" i="2"/>
  <c r="Y441" i="2"/>
  <c r="AB441" i="2"/>
  <c r="R442" i="2"/>
  <c r="S442" i="2"/>
  <c r="T442" i="2"/>
  <c r="U442" i="2"/>
  <c r="V442" i="2"/>
  <c r="W442" i="2"/>
  <c r="X442" i="2"/>
  <c r="Y442" i="2"/>
  <c r="AB442" i="2"/>
  <c r="S443" i="2"/>
  <c r="T443" i="2"/>
  <c r="U443" i="2"/>
  <c r="R443" i="2" s="1"/>
  <c r="V443" i="2"/>
  <c r="W443" i="2"/>
  <c r="X443" i="2"/>
  <c r="Y443" i="2"/>
  <c r="AB443" i="2"/>
  <c r="R444" i="2"/>
  <c r="S444" i="2"/>
  <c r="T444" i="2"/>
  <c r="U444" i="2"/>
  <c r="V444" i="2"/>
  <c r="W444" i="2"/>
  <c r="X444" i="2"/>
  <c r="Y444" i="2"/>
  <c r="AB444" i="2"/>
  <c r="R445" i="2"/>
  <c r="S445" i="2"/>
  <c r="T445" i="2"/>
  <c r="U445" i="2"/>
  <c r="V445" i="2"/>
  <c r="W445" i="2"/>
  <c r="X445" i="2"/>
  <c r="Y445" i="2"/>
  <c r="AB445" i="2"/>
  <c r="R446" i="2"/>
  <c r="S446" i="2"/>
  <c r="T446" i="2"/>
  <c r="U446" i="2"/>
  <c r="V446" i="2"/>
  <c r="W446" i="2"/>
  <c r="X446" i="2"/>
  <c r="Y446" i="2"/>
  <c r="AB446" i="2"/>
  <c r="S447" i="2"/>
  <c r="T447" i="2"/>
  <c r="U447" i="2"/>
  <c r="R447" i="2" s="1"/>
  <c r="V447" i="2"/>
  <c r="W447" i="2"/>
  <c r="X447" i="2"/>
  <c r="Y447" i="2"/>
  <c r="AB447" i="2"/>
  <c r="S448" i="2"/>
  <c r="T448" i="2"/>
  <c r="V448" i="2"/>
  <c r="W448" i="2"/>
  <c r="X448" i="2"/>
  <c r="Y448" i="2"/>
  <c r="AB448" i="2"/>
  <c r="R449" i="2"/>
  <c r="S449" i="2"/>
  <c r="T449" i="2"/>
  <c r="U449" i="2"/>
  <c r="V449" i="2"/>
  <c r="W449" i="2"/>
  <c r="X449" i="2"/>
  <c r="Y449" i="2"/>
  <c r="AB449" i="2"/>
  <c r="S450" i="2"/>
  <c r="T450" i="2"/>
  <c r="U450" i="2"/>
  <c r="R450" i="2" s="1"/>
  <c r="V450" i="2"/>
  <c r="W450" i="2"/>
  <c r="X450" i="2"/>
  <c r="Y450" i="2"/>
  <c r="AB450" i="2"/>
  <c r="R451" i="2"/>
  <c r="S451" i="2"/>
  <c r="T451" i="2"/>
  <c r="U451" i="2"/>
  <c r="V451" i="2"/>
  <c r="W451" i="2"/>
  <c r="X451" i="2"/>
  <c r="Y451" i="2"/>
  <c r="AB451" i="2"/>
  <c r="R452" i="2"/>
  <c r="S452" i="2"/>
  <c r="T452" i="2"/>
  <c r="U452" i="2"/>
  <c r="V452" i="2"/>
  <c r="W452" i="2"/>
  <c r="X452" i="2"/>
  <c r="Y452" i="2"/>
  <c r="AB452" i="2"/>
  <c r="S453" i="2"/>
  <c r="T453" i="2"/>
  <c r="U453" i="2"/>
  <c r="R453" i="2" s="1"/>
  <c r="V453" i="2"/>
  <c r="W453" i="2"/>
  <c r="X453" i="2"/>
  <c r="Y453" i="2"/>
  <c r="AB453" i="2"/>
  <c r="S454" i="2"/>
  <c r="T454" i="2"/>
  <c r="U454" i="2"/>
  <c r="R454" i="2" s="1"/>
  <c r="V454" i="2"/>
  <c r="W454" i="2"/>
  <c r="X454" i="2"/>
  <c r="Y454" i="2"/>
  <c r="AB454" i="2"/>
  <c r="S455" i="2"/>
  <c r="T455" i="2"/>
  <c r="U455" i="2"/>
  <c r="R455" i="2" s="1"/>
  <c r="V455" i="2"/>
  <c r="W455" i="2"/>
  <c r="X455" i="2"/>
  <c r="Y455" i="2"/>
  <c r="AB455" i="2"/>
  <c r="S456" i="2"/>
  <c r="T456" i="2"/>
  <c r="U456" i="2"/>
  <c r="R456" i="2" s="1"/>
  <c r="V456" i="2"/>
  <c r="W456" i="2"/>
  <c r="X456" i="2"/>
  <c r="Y456" i="2"/>
  <c r="AB456" i="2"/>
  <c r="S457" i="2"/>
  <c r="T457" i="2"/>
  <c r="U457" i="2"/>
  <c r="R457" i="2" s="1"/>
  <c r="V457" i="2"/>
  <c r="W457" i="2"/>
  <c r="X457" i="2"/>
  <c r="Y457" i="2"/>
  <c r="AB457" i="2"/>
  <c r="R458" i="2"/>
  <c r="S458" i="2"/>
  <c r="T458" i="2"/>
  <c r="U458" i="2"/>
  <c r="V458" i="2"/>
  <c r="W458" i="2"/>
  <c r="X458" i="2"/>
  <c r="Y458" i="2"/>
  <c r="AB458" i="2"/>
  <c r="S459" i="2"/>
  <c r="T459" i="2"/>
  <c r="U459" i="2"/>
  <c r="R459" i="2" s="1"/>
  <c r="V459" i="2"/>
  <c r="W459" i="2"/>
  <c r="X459" i="2"/>
  <c r="Y459" i="2"/>
  <c r="AB459" i="2"/>
  <c r="S460" i="2"/>
  <c r="T460" i="2"/>
  <c r="U460" i="2"/>
  <c r="R460" i="2" s="1"/>
  <c r="V460" i="2"/>
  <c r="W460" i="2"/>
  <c r="X460" i="2"/>
  <c r="Y460" i="2"/>
  <c r="AB460" i="2"/>
  <c r="R461" i="2"/>
  <c r="S461" i="2"/>
  <c r="T461" i="2"/>
  <c r="U461" i="2"/>
  <c r="V461" i="2"/>
  <c r="W461" i="2"/>
  <c r="X461" i="2"/>
  <c r="Y461" i="2"/>
  <c r="AB461" i="2"/>
  <c r="S462" i="2"/>
  <c r="T462" i="2"/>
  <c r="U462" i="2"/>
  <c r="R462" i="2" s="1"/>
  <c r="V462" i="2"/>
  <c r="W462" i="2"/>
  <c r="X462" i="2"/>
  <c r="Y462" i="2"/>
  <c r="AB462" i="2"/>
  <c r="S463" i="2"/>
  <c r="T463" i="2"/>
  <c r="U463" i="2"/>
  <c r="R463" i="2" s="1"/>
  <c r="V463" i="2"/>
  <c r="W463" i="2"/>
  <c r="X463" i="2"/>
  <c r="Y463" i="2"/>
  <c r="AB463" i="2"/>
  <c r="R464" i="2"/>
  <c r="S464" i="2"/>
  <c r="T464" i="2"/>
  <c r="U464" i="2"/>
  <c r="V464" i="2"/>
  <c r="W464" i="2"/>
  <c r="X464" i="2"/>
  <c r="Y464" i="2"/>
  <c r="AB464" i="2"/>
  <c r="R465" i="2"/>
  <c r="S465" i="2"/>
  <c r="T465" i="2"/>
  <c r="U465" i="2"/>
  <c r="V465" i="2"/>
  <c r="W465" i="2"/>
  <c r="X465" i="2"/>
  <c r="Y465" i="2"/>
  <c r="AB465" i="2"/>
  <c r="R466" i="2"/>
  <c r="S466" i="2"/>
  <c r="T466" i="2"/>
  <c r="U466" i="2"/>
  <c r="V466" i="2"/>
  <c r="W466" i="2"/>
  <c r="X466" i="2"/>
  <c r="Y466" i="2"/>
  <c r="AB466" i="2"/>
  <c r="R467" i="2"/>
  <c r="S467" i="2"/>
  <c r="T467" i="2"/>
  <c r="U467" i="2"/>
  <c r="V467" i="2"/>
  <c r="W467" i="2"/>
  <c r="X467" i="2"/>
  <c r="Y467" i="2"/>
  <c r="AB467" i="2"/>
  <c r="R468" i="2"/>
  <c r="S468" i="2"/>
  <c r="T468" i="2"/>
  <c r="U468" i="2"/>
  <c r="V468" i="2"/>
  <c r="W468" i="2"/>
  <c r="X468" i="2"/>
  <c r="Y468" i="2"/>
  <c r="AB468" i="2"/>
  <c r="R469" i="2"/>
  <c r="S469" i="2"/>
  <c r="T469" i="2"/>
  <c r="U469" i="2"/>
  <c r="V469" i="2"/>
  <c r="W469" i="2"/>
  <c r="X469" i="2"/>
  <c r="Y469" i="2"/>
  <c r="AB469" i="2"/>
  <c r="S470" i="2"/>
  <c r="T470" i="2"/>
  <c r="U470" i="2"/>
  <c r="R470" i="2" s="1"/>
  <c r="V470" i="2"/>
  <c r="W470" i="2"/>
  <c r="X470" i="2"/>
  <c r="Y470" i="2"/>
  <c r="AB470" i="2"/>
  <c r="S471" i="2"/>
  <c r="T471" i="2"/>
  <c r="U471" i="2"/>
  <c r="R471" i="2" s="1"/>
  <c r="V471" i="2"/>
  <c r="W471" i="2"/>
  <c r="X471" i="2"/>
  <c r="Y471" i="2"/>
  <c r="AB471" i="2"/>
  <c r="S472" i="2"/>
  <c r="T472" i="2"/>
  <c r="U472" i="2"/>
  <c r="R472" i="2" s="1"/>
  <c r="V472" i="2"/>
  <c r="W472" i="2"/>
  <c r="X472" i="2"/>
  <c r="Y472" i="2"/>
  <c r="AB472" i="2"/>
  <c r="S473" i="2"/>
  <c r="T473" i="2"/>
  <c r="U473" i="2"/>
  <c r="R473" i="2" s="1"/>
  <c r="V473" i="2"/>
  <c r="W473" i="2"/>
  <c r="X473" i="2"/>
  <c r="Y473" i="2"/>
  <c r="AB473" i="2"/>
  <c r="S474" i="2"/>
  <c r="T474" i="2"/>
  <c r="U474" i="2"/>
  <c r="R474" i="2" s="1"/>
  <c r="V474" i="2"/>
  <c r="W474" i="2"/>
  <c r="X474" i="2"/>
  <c r="Y474" i="2"/>
  <c r="AB474" i="2"/>
  <c r="S475" i="2"/>
  <c r="T475" i="2"/>
  <c r="U475" i="2"/>
  <c r="R475" i="2" s="1"/>
  <c r="V475" i="2"/>
  <c r="W475" i="2"/>
  <c r="X475" i="2"/>
  <c r="Y475" i="2"/>
  <c r="AB475" i="2"/>
  <c r="S476" i="2"/>
  <c r="T476" i="2"/>
  <c r="U476" i="2"/>
  <c r="R476" i="2" s="1"/>
  <c r="V476" i="2"/>
  <c r="W476" i="2"/>
  <c r="X476" i="2"/>
  <c r="Y476" i="2"/>
  <c r="AB476" i="2"/>
  <c r="S477" i="2"/>
  <c r="T477" i="2"/>
  <c r="U477" i="2"/>
  <c r="R477" i="2" s="1"/>
  <c r="V477" i="2"/>
  <c r="W477" i="2"/>
  <c r="X477" i="2"/>
  <c r="Y477" i="2"/>
  <c r="AB477" i="2"/>
  <c r="S478" i="2"/>
  <c r="T478" i="2"/>
  <c r="U478" i="2"/>
  <c r="R478" i="2" s="1"/>
  <c r="V478" i="2"/>
  <c r="W478" i="2"/>
  <c r="X478" i="2"/>
  <c r="Y478" i="2"/>
  <c r="AB478" i="2"/>
  <c r="S479" i="2"/>
  <c r="T479" i="2"/>
  <c r="U479" i="2"/>
  <c r="R479" i="2" s="1"/>
  <c r="V479" i="2"/>
  <c r="W479" i="2"/>
  <c r="X479" i="2"/>
  <c r="Y479" i="2"/>
  <c r="AB479" i="2"/>
  <c r="S480" i="2"/>
  <c r="T480" i="2"/>
  <c r="U480" i="2"/>
  <c r="R480" i="2" s="1"/>
  <c r="V480" i="2"/>
  <c r="W480" i="2"/>
  <c r="X480" i="2"/>
  <c r="Y480" i="2"/>
  <c r="AB480" i="2"/>
  <c r="S481" i="2"/>
  <c r="T481" i="2"/>
  <c r="U481" i="2"/>
  <c r="R481" i="2" s="1"/>
  <c r="V481" i="2"/>
  <c r="W481" i="2"/>
  <c r="X481" i="2"/>
  <c r="Y481" i="2"/>
  <c r="AB481" i="2"/>
  <c r="S482" i="2"/>
  <c r="T482" i="2"/>
  <c r="U482" i="2"/>
  <c r="R482" i="2" s="1"/>
  <c r="V482" i="2"/>
  <c r="W482" i="2"/>
  <c r="X482" i="2"/>
  <c r="Y482" i="2"/>
  <c r="AB482" i="2"/>
  <c r="S483" i="2"/>
  <c r="T483" i="2"/>
  <c r="U483" i="2"/>
  <c r="R483" i="2" s="1"/>
  <c r="V483" i="2"/>
  <c r="W483" i="2"/>
  <c r="X483" i="2"/>
  <c r="Y483" i="2"/>
  <c r="AB483" i="2"/>
  <c r="S484" i="2"/>
  <c r="T484" i="2"/>
  <c r="U484" i="2"/>
  <c r="R484" i="2" s="1"/>
  <c r="V484" i="2"/>
  <c r="W484" i="2"/>
  <c r="X484" i="2"/>
  <c r="Y484" i="2"/>
  <c r="AB484" i="2"/>
  <c r="S485" i="2"/>
  <c r="T485" i="2"/>
  <c r="U485" i="2"/>
  <c r="R485" i="2" s="1"/>
  <c r="V485" i="2"/>
  <c r="W485" i="2"/>
  <c r="X485" i="2"/>
  <c r="Y485" i="2"/>
  <c r="AB485" i="2"/>
  <c r="S486" i="2"/>
  <c r="T486" i="2"/>
  <c r="U486" i="2"/>
  <c r="R486" i="2" s="1"/>
  <c r="V486" i="2"/>
  <c r="W486" i="2"/>
  <c r="X486" i="2"/>
  <c r="Y486" i="2"/>
  <c r="AB486" i="2"/>
  <c r="S487" i="2"/>
  <c r="T487" i="2"/>
  <c r="U487" i="2"/>
  <c r="R487" i="2" s="1"/>
  <c r="V487" i="2"/>
  <c r="W487" i="2"/>
  <c r="X487" i="2"/>
  <c r="Y487" i="2"/>
  <c r="AB487" i="2"/>
  <c r="S488" i="2"/>
  <c r="T488" i="2"/>
  <c r="U488" i="2"/>
  <c r="R488" i="2" s="1"/>
  <c r="V488" i="2"/>
  <c r="W488" i="2"/>
  <c r="X488" i="2"/>
  <c r="Y488" i="2"/>
  <c r="AB488" i="2"/>
  <c r="S489" i="2"/>
  <c r="T489" i="2"/>
  <c r="U489" i="2"/>
  <c r="R489" i="2" s="1"/>
  <c r="V489" i="2"/>
  <c r="W489" i="2"/>
  <c r="X489" i="2"/>
  <c r="Y489" i="2"/>
  <c r="AB489" i="2"/>
  <c r="S490" i="2"/>
  <c r="T490" i="2"/>
  <c r="U490" i="2"/>
  <c r="R490" i="2" s="1"/>
  <c r="V490" i="2"/>
  <c r="W490" i="2"/>
  <c r="X490" i="2"/>
  <c r="Y490" i="2"/>
  <c r="AB490" i="2"/>
  <c r="S491" i="2"/>
  <c r="T491" i="2"/>
  <c r="U491" i="2"/>
  <c r="R491" i="2" s="1"/>
  <c r="V491" i="2"/>
  <c r="W491" i="2"/>
  <c r="X491" i="2"/>
  <c r="Y491" i="2"/>
  <c r="AB491" i="2"/>
  <c r="S492" i="2"/>
  <c r="T492" i="2"/>
  <c r="U492" i="2"/>
  <c r="R492" i="2" s="1"/>
  <c r="V492" i="2"/>
  <c r="W492" i="2"/>
  <c r="X492" i="2"/>
  <c r="Y492" i="2"/>
  <c r="AB492" i="2"/>
  <c r="S493" i="2"/>
  <c r="T493" i="2"/>
  <c r="U493" i="2"/>
  <c r="R493" i="2" s="1"/>
  <c r="V493" i="2"/>
  <c r="W493" i="2"/>
  <c r="X493" i="2"/>
  <c r="Y493" i="2"/>
  <c r="AB493" i="2"/>
  <c r="S494" i="2"/>
  <c r="T494" i="2"/>
  <c r="U494" i="2"/>
  <c r="R494" i="2" s="1"/>
  <c r="V494" i="2"/>
  <c r="W494" i="2"/>
  <c r="X494" i="2"/>
  <c r="Y494" i="2"/>
  <c r="AB494" i="2"/>
  <c r="S495" i="2"/>
  <c r="T495" i="2"/>
  <c r="U495" i="2"/>
  <c r="R495" i="2" s="1"/>
  <c r="V495" i="2"/>
  <c r="W495" i="2"/>
  <c r="X495" i="2"/>
  <c r="Y495" i="2"/>
  <c r="AB495" i="2"/>
  <c r="S496" i="2"/>
  <c r="T496" i="2"/>
  <c r="U496" i="2"/>
  <c r="R496" i="2" s="1"/>
  <c r="V496" i="2"/>
  <c r="W496" i="2"/>
  <c r="X496" i="2"/>
  <c r="Y496" i="2"/>
  <c r="AB496" i="2"/>
  <c r="S497" i="2"/>
  <c r="T497" i="2"/>
  <c r="U497" i="2"/>
  <c r="R497" i="2" s="1"/>
  <c r="V497" i="2"/>
  <c r="W497" i="2"/>
  <c r="X497" i="2"/>
  <c r="Y497" i="2"/>
  <c r="AB497" i="2"/>
  <c r="S498" i="2"/>
  <c r="T498" i="2"/>
  <c r="U498" i="2"/>
  <c r="R498" i="2" s="1"/>
  <c r="V498" i="2"/>
  <c r="W498" i="2"/>
  <c r="X498" i="2"/>
  <c r="Y498" i="2"/>
  <c r="AB498" i="2"/>
  <c r="S499" i="2"/>
  <c r="T499" i="2"/>
  <c r="U499" i="2"/>
  <c r="R499" i="2" s="1"/>
  <c r="V499" i="2"/>
  <c r="W499" i="2"/>
  <c r="X499" i="2"/>
  <c r="Y499" i="2"/>
  <c r="AB499" i="2"/>
  <c r="S500" i="2"/>
  <c r="T500" i="2"/>
  <c r="U500" i="2"/>
  <c r="R500" i="2" s="1"/>
  <c r="V500" i="2"/>
  <c r="W500" i="2"/>
  <c r="X500" i="2"/>
  <c r="Y500" i="2"/>
  <c r="AB500" i="2"/>
  <c r="S501" i="2"/>
  <c r="T501" i="2"/>
  <c r="U501" i="2"/>
  <c r="R501" i="2" s="1"/>
  <c r="V501" i="2"/>
  <c r="W501" i="2"/>
  <c r="X501" i="2"/>
  <c r="Y501" i="2"/>
  <c r="AB501" i="2"/>
  <c r="S502" i="2"/>
  <c r="T502" i="2"/>
  <c r="U502" i="2"/>
  <c r="R502" i="2" s="1"/>
  <c r="V502" i="2"/>
  <c r="W502" i="2"/>
  <c r="X502" i="2"/>
  <c r="Y502" i="2"/>
  <c r="AB502" i="2"/>
  <c r="S503" i="2"/>
  <c r="T503" i="2"/>
  <c r="U503" i="2"/>
  <c r="R503" i="2" s="1"/>
  <c r="V503" i="2"/>
  <c r="W503" i="2"/>
  <c r="X503" i="2"/>
  <c r="Y503" i="2"/>
  <c r="AB503" i="2"/>
  <c r="S504" i="2"/>
  <c r="T504" i="2"/>
  <c r="U504" i="2"/>
  <c r="R504" i="2" s="1"/>
  <c r="V504" i="2"/>
  <c r="W504" i="2"/>
  <c r="X504" i="2"/>
  <c r="Y504" i="2"/>
  <c r="AB504" i="2"/>
  <c r="S505" i="2"/>
  <c r="T505" i="2"/>
  <c r="U505" i="2"/>
  <c r="R505" i="2" s="1"/>
  <c r="V505" i="2"/>
  <c r="W505" i="2"/>
  <c r="X505" i="2"/>
  <c r="Y505" i="2"/>
  <c r="AB505" i="2"/>
  <c r="S506" i="2"/>
  <c r="T506" i="2"/>
  <c r="U506" i="2"/>
  <c r="R506" i="2" s="1"/>
  <c r="V506" i="2"/>
  <c r="W506" i="2"/>
  <c r="X506" i="2"/>
  <c r="Y506" i="2"/>
  <c r="AB506" i="2"/>
  <c r="S507" i="2"/>
  <c r="T507" i="2"/>
  <c r="U507" i="2"/>
  <c r="R507" i="2" s="1"/>
  <c r="V507" i="2"/>
  <c r="W507" i="2"/>
  <c r="X507" i="2"/>
  <c r="Y507" i="2"/>
  <c r="AB507" i="2"/>
  <c r="S508" i="2"/>
  <c r="T508" i="2"/>
  <c r="U508" i="2"/>
  <c r="R508" i="2" s="1"/>
  <c r="V508" i="2"/>
  <c r="W508" i="2"/>
  <c r="X508" i="2"/>
  <c r="Y508" i="2"/>
  <c r="AB508" i="2"/>
  <c r="S509" i="2"/>
  <c r="T509" i="2"/>
  <c r="U509" i="2"/>
  <c r="R509" i="2" s="1"/>
  <c r="V509" i="2"/>
  <c r="W509" i="2"/>
  <c r="X509" i="2"/>
  <c r="Y509" i="2"/>
  <c r="AB509" i="2"/>
  <c r="S510" i="2"/>
  <c r="T510" i="2"/>
  <c r="U510" i="2"/>
  <c r="R510" i="2" s="1"/>
  <c r="V510" i="2"/>
  <c r="W510" i="2"/>
  <c r="X510" i="2"/>
  <c r="Y510" i="2"/>
  <c r="AB510" i="2"/>
  <c r="S511" i="2"/>
  <c r="T511" i="2"/>
  <c r="U511" i="2"/>
  <c r="R511" i="2" s="1"/>
  <c r="V511" i="2"/>
  <c r="W511" i="2"/>
  <c r="X511" i="2"/>
  <c r="Y511" i="2"/>
  <c r="AB511" i="2"/>
  <c r="S512" i="2"/>
  <c r="T512" i="2"/>
  <c r="U512" i="2"/>
  <c r="R512" i="2" s="1"/>
  <c r="V512" i="2"/>
  <c r="W512" i="2"/>
  <c r="X512" i="2"/>
  <c r="Y512" i="2"/>
  <c r="AB512" i="2"/>
  <c r="S513" i="2"/>
  <c r="T513" i="2"/>
  <c r="U513" i="2"/>
  <c r="R513" i="2" s="1"/>
  <c r="V513" i="2"/>
  <c r="W513" i="2"/>
  <c r="X513" i="2"/>
  <c r="Y513" i="2"/>
  <c r="AB513" i="2"/>
  <c r="S514" i="2"/>
  <c r="T514" i="2"/>
  <c r="U514" i="2"/>
  <c r="R514" i="2" s="1"/>
  <c r="V514" i="2"/>
  <c r="W514" i="2"/>
  <c r="X514" i="2"/>
  <c r="Y514" i="2"/>
  <c r="AB514" i="2"/>
  <c r="S515" i="2"/>
  <c r="T515" i="2"/>
  <c r="U515" i="2"/>
  <c r="R515" i="2" s="1"/>
  <c r="V515" i="2"/>
  <c r="W515" i="2"/>
  <c r="X515" i="2"/>
  <c r="Y515" i="2"/>
  <c r="AB515" i="2"/>
  <c r="S516" i="2"/>
  <c r="T516" i="2"/>
  <c r="U516" i="2"/>
  <c r="R516" i="2" s="1"/>
  <c r="V516" i="2"/>
  <c r="W516" i="2"/>
  <c r="X516" i="2"/>
  <c r="Y516" i="2"/>
  <c r="AB516" i="2"/>
  <c r="S517" i="2"/>
  <c r="T517" i="2"/>
  <c r="U517" i="2"/>
  <c r="R517" i="2" s="1"/>
  <c r="V517" i="2"/>
  <c r="W517" i="2"/>
  <c r="X517" i="2"/>
  <c r="Y517" i="2"/>
  <c r="AB517" i="2"/>
  <c r="S518" i="2"/>
  <c r="T518" i="2"/>
  <c r="U518" i="2"/>
  <c r="R518" i="2" s="1"/>
  <c r="V518" i="2"/>
  <c r="W518" i="2"/>
  <c r="X518" i="2"/>
  <c r="Y518" i="2"/>
  <c r="AB518" i="2"/>
  <c r="S519" i="2"/>
  <c r="T519" i="2"/>
  <c r="U519" i="2"/>
  <c r="R519" i="2" s="1"/>
  <c r="V519" i="2"/>
  <c r="W519" i="2"/>
  <c r="X519" i="2"/>
  <c r="Y519" i="2"/>
  <c r="AB519" i="2"/>
  <c r="S520" i="2"/>
  <c r="T520" i="2"/>
  <c r="U520" i="2"/>
  <c r="R520" i="2" s="1"/>
  <c r="V520" i="2"/>
  <c r="W520" i="2"/>
  <c r="X520" i="2"/>
  <c r="Y520" i="2"/>
  <c r="AB520" i="2"/>
  <c r="S521" i="2"/>
  <c r="T521" i="2"/>
  <c r="U521" i="2"/>
  <c r="R521" i="2" s="1"/>
  <c r="V521" i="2"/>
  <c r="W521" i="2"/>
  <c r="X521" i="2"/>
  <c r="Y521" i="2"/>
  <c r="AB521" i="2"/>
  <c r="S522" i="2"/>
  <c r="T522" i="2"/>
  <c r="U522" i="2"/>
  <c r="R522" i="2" s="1"/>
  <c r="V522" i="2"/>
  <c r="W522" i="2"/>
  <c r="X522" i="2"/>
  <c r="Y522" i="2"/>
  <c r="AB522" i="2"/>
  <c r="S523" i="2"/>
  <c r="T523" i="2"/>
  <c r="U523" i="2"/>
  <c r="R523" i="2" s="1"/>
  <c r="V523" i="2"/>
  <c r="W523" i="2"/>
  <c r="X523" i="2"/>
  <c r="Y523" i="2"/>
  <c r="AB523" i="2"/>
  <c r="S524" i="2"/>
  <c r="T524" i="2"/>
  <c r="U524" i="2"/>
  <c r="R524" i="2" s="1"/>
  <c r="V524" i="2"/>
  <c r="W524" i="2"/>
  <c r="X524" i="2"/>
  <c r="Y524" i="2"/>
  <c r="AB524" i="2"/>
  <c r="S525" i="2"/>
  <c r="T525" i="2"/>
  <c r="U525" i="2"/>
  <c r="R525" i="2" s="1"/>
  <c r="V525" i="2"/>
  <c r="W525" i="2"/>
  <c r="X525" i="2"/>
  <c r="Y525" i="2"/>
  <c r="AB525" i="2"/>
  <c r="S526" i="2"/>
  <c r="T526" i="2"/>
  <c r="U526" i="2"/>
  <c r="R526" i="2" s="1"/>
  <c r="V526" i="2"/>
  <c r="W526" i="2"/>
  <c r="X526" i="2"/>
  <c r="Y526" i="2"/>
  <c r="AB526" i="2"/>
  <c r="S527" i="2"/>
  <c r="T527" i="2"/>
  <c r="U527" i="2"/>
  <c r="R527" i="2" s="1"/>
  <c r="V527" i="2"/>
  <c r="W527" i="2"/>
  <c r="X527" i="2"/>
  <c r="Y527" i="2"/>
  <c r="AB527" i="2"/>
  <c r="S528" i="2"/>
  <c r="T528" i="2"/>
  <c r="U528" i="2"/>
  <c r="R528" i="2" s="1"/>
  <c r="V528" i="2"/>
  <c r="W528" i="2"/>
  <c r="X528" i="2"/>
  <c r="Y528" i="2"/>
  <c r="AB528" i="2"/>
  <c r="S529" i="2"/>
  <c r="T529" i="2"/>
  <c r="U529" i="2"/>
  <c r="R529" i="2" s="1"/>
  <c r="V529" i="2"/>
  <c r="W529" i="2"/>
  <c r="X529" i="2"/>
  <c r="Y529" i="2"/>
  <c r="AB529" i="2"/>
  <c r="S530" i="2"/>
  <c r="T530" i="2"/>
  <c r="U530" i="2"/>
  <c r="R530" i="2" s="1"/>
  <c r="V530" i="2"/>
  <c r="W530" i="2"/>
  <c r="X530" i="2"/>
  <c r="Y530" i="2"/>
  <c r="AB530" i="2"/>
  <c r="S531" i="2"/>
  <c r="T531" i="2"/>
  <c r="U531" i="2"/>
  <c r="R531" i="2" s="1"/>
  <c r="V531" i="2"/>
  <c r="W531" i="2"/>
  <c r="X531" i="2"/>
  <c r="Y531" i="2"/>
  <c r="AB531" i="2"/>
  <c r="S532" i="2"/>
  <c r="T532" i="2"/>
  <c r="U532" i="2"/>
  <c r="R532" i="2" s="1"/>
  <c r="V532" i="2"/>
  <c r="W532" i="2"/>
  <c r="X532" i="2"/>
  <c r="Y532" i="2"/>
  <c r="AB532" i="2"/>
  <c r="S533" i="2"/>
  <c r="T533" i="2"/>
  <c r="U533" i="2"/>
  <c r="R533" i="2" s="1"/>
  <c r="V533" i="2"/>
  <c r="W533" i="2"/>
  <c r="X533" i="2"/>
  <c r="Y533" i="2"/>
  <c r="AB533" i="2"/>
  <c r="S534" i="2"/>
  <c r="T534" i="2"/>
  <c r="U534" i="2"/>
  <c r="R534" i="2" s="1"/>
  <c r="V534" i="2"/>
  <c r="W534" i="2"/>
  <c r="X534" i="2"/>
  <c r="Y534" i="2"/>
  <c r="AB534" i="2"/>
  <c r="S535" i="2"/>
  <c r="T535" i="2"/>
  <c r="U535" i="2"/>
  <c r="R535" i="2" s="1"/>
  <c r="V535" i="2"/>
  <c r="W535" i="2"/>
  <c r="X535" i="2"/>
  <c r="Y535" i="2"/>
  <c r="AB535" i="2"/>
  <c r="S536" i="2"/>
  <c r="T536" i="2"/>
  <c r="U536" i="2"/>
  <c r="R536" i="2" s="1"/>
  <c r="V536" i="2"/>
  <c r="W536" i="2"/>
  <c r="X536" i="2"/>
  <c r="Y536" i="2"/>
  <c r="AB536" i="2"/>
  <c r="S537" i="2"/>
  <c r="T537" i="2"/>
  <c r="U537" i="2"/>
  <c r="R537" i="2" s="1"/>
  <c r="V537" i="2"/>
  <c r="W537" i="2"/>
  <c r="X537" i="2"/>
  <c r="Y537" i="2"/>
  <c r="AB537" i="2"/>
  <c r="S538" i="2"/>
  <c r="T538" i="2"/>
  <c r="U538" i="2"/>
  <c r="R538" i="2" s="1"/>
  <c r="V538" i="2"/>
  <c r="W538" i="2"/>
  <c r="X538" i="2"/>
  <c r="Y538" i="2"/>
  <c r="AB538" i="2"/>
  <c r="S539" i="2"/>
  <c r="T539" i="2"/>
  <c r="U539" i="2"/>
  <c r="R539" i="2" s="1"/>
  <c r="V539" i="2"/>
  <c r="W539" i="2"/>
  <c r="X539" i="2"/>
  <c r="Y539" i="2"/>
  <c r="AB539" i="2"/>
  <c r="S540" i="2"/>
  <c r="T540" i="2"/>
  <c r="U540" i="2"/>
  <c r="R540" i="2" s="1"/>
  <c r="V540" i="2"/>
  <c r="W540" i="2"/>
  <c r="X540" i="2"/>
  <c r="Y540" i="2"/>
  <c r="AB540" i="2"/>
  <c r="S541" i="2"/>
  <c r="T541" i="2"/>
  <c r="U541" i="2"/>
  <c r="R541" i="2" s="1"/>
  <c r="V541" i="2"/>
  <c r="W541" i="2"/>
  <c r="X541" i="2"/>
  <c r="Y541" i="2"/>
  <c r="AB541" i="2"/>
  <c r="S542" i="2"/>
  <c r="T542" i="2"/>
  <c r="U542" i="2"/>
  <c r="R542" i="2" s="1"/>
  <c r="V542" i="2"/>
  <c r="W542" i="2"/>
  <c r="X542" i="2"/>
  <c r="Y542" i="2"/>
  <c r="AB542" i="2"/>
  <c r="S543" i="2"/>
  <c r="T543" i="2"/>
  <c r="U543" i="2"/>
  <c r="R543" i="2" s="1"/>
  <c r="V543" i="2"/>
  <c r="W543" i="2"/>
  <c r="X543" i="2"/>
  <c r="Y543" i="2"/>
  <c r="AB543" i="2"/>
  <c r="S544" i="2"/>
  <c r="T544" i="2"/>
  <c r="U544" i="2"/>
  <c r="R544" i="2" s="1"/>
  <c r="V544" i="2"/>
  <c r="W544" i="2"/>
  <c r="X544" i="2"/>
  <c r="Y544" i="2"/>
  <c r="AB544" i="2"/>
  <c r="S545" i="2"/>
  <c r="T545" i="2"/>
  <c r="U545" i="2"/>
  <c r="R545" i="2" s="1"/>
  <c r="V545" i="2"/>
  <c r="W545" i="2"/>
  <c r="X545" i="2"/>
  <c r="Y545" i="2"/>
  <c r="AB545" i="2"/>
  <c r="S546" i="2"/>
  <c r="T546" i="2"/>
  <c r="U546" i="2"/>
  <c r="R546" i="2" s="1"/>
  <c r="V546" i="2"/>
  <c r="W546" i="2"/>
  <c r="X546" i="2"/>
  <c r="Y546" i="2"/>
  <c r="AB546" i="2"/>
  <c r="S547" i="2"/>
  <c r="T547" i="2"/>
  <c r="U547" i="2"/>
  <c r="R547" i="2" s="1"/>
  <c r="V547" i="2"/>
  <c r="W547" i="2"/>
  <c r="X547" i="2"/>
  <c r="Y547" i="2"/>
  <c r="AB547" i="2"/>
  <c r="S548" i="2"/>
  <c r="T548" i="2"/>
  <c r="U548" i="2"/>
  <c r="R548" i="2" s="1"/>
  <c r="V548" i="2"/>
  <c r="W548" i="2"/>
  <c r="X548" i="2"/>
  <c r="Y548" i="2"/>
  <c r="AB548" i="2"/>
  <c r="S549" i="2"/>
  <c r="T549" i="2"/>
  <c r="U549" i="2"/>
  <c r="R549" i="2" s="1"/>
  <c r="V549" i="2"/>
  <c r="W549" i="2"/>
  <c r="X549" i="2"/>
  <c r="Y549" i="2"/>
  <c r="AB549" i="2"/>
  <c r="S550" i="2"/>
  <c r="T550" i="2"/>
  <c r="U550" i="2"/>
  <c r="R550" i="2" s="1"/>
  <c r="V550" i="2"/>
  <c r="W550" i="2"/>
  <c r="X550" i="2"/>
  <c r="Y550" i="2"/>
  <c r="AB550" i="2"/>
  <c r="S551" i="2"/>
  <c r="T551" i="2"/>
  <c r="U551" i="2"/>
  <c r="R551" i="2" s="1"/>
  <c r="V551" i="2"/>
  <c r="W551" i="2"/>
  <c r="X551" i="2"/>
  <c r="Y551" i="2"/>
  <c r="AB551" i="2"/>
  <c r="S552" i="2"/>
  <c r="T552" i="2"/>
  <c r="V552" i="2"/>
  <c r="W552" i="2"/>
  <c r="X552" i="2"/>
  <c r="Y552" i="2"/>
  <c r="AB552" i="2"/>
  <c r="S553" i="2"/>
  <c r="T553" i="2"/>
  <c r="U553" i="2"/>
  <c r="R553" i="2" s="1"/>
  <c r="V553" i="2"/>
  <c r="W553" i="2"/>
  <c r="X553" i="2"/>
  <c r="Y553" i="2"/>
  <c r="AB553" i="2"/>
  <c r="S554" i="2"/>
  <c r="T554" i="2"/>
  <c r="U554" i="2"/>
  <c r="R554" i="2" s="1"/>
  <c r="V554" i="2"/>
  <c r="W554" i="2"/>
  <c r="X554" i="2"/>
  <c r="Y554" i="2"/>
  <c r="AB554" i="2"/>
  <c r="S555" i="2"/>
  <c r="T555" i="2"/>
  <c r="U555" i="2"/>
  <c r="R555" i="2" s="1"/>
  <c r="V555" i="2"/>
  <c r="W555" i="2"/>
  <c r="X555" i="2"/>
  <c r="Y555" i="2"/>
  <c r="AB555" i="2"/>
  <c r="S556" i="2"/>
  <c r="T556" i="2"/>
  <c r="U556" i="2"/>
  <c r="R556" i="2" s="1"/>
  <c r="V556" i="2"/>
  <c r="W556" i="2"/>
  <c r="X556" i="2"/>
  <c r="Y556" i="2"/>
  <c r="AB556" i="2"/>
  <c r="S557" i="2"/>
  <c r="T557" i="2"/>
  <c r="U557" i="2"/>
  <c r="R557" i="2" s="1"/>
  <c r="V557" i="2"/>
  <c r="W557" i="2"/>
  <c r="X557" i="2"/>
  <c r="Y557" i="2"/>
  <c r="AB557" i="2"/>
  <c r="S558" i="2"/>
  <c r="T558" i="2"/>
  <c r="U558" i="2"/>
  <c r="R558" i="2" s="1"/>
  <c r="V558" i="2"/>
  <c r="W558" i="2"/>
  <c r="X558" i="2"/>
  <c r="Y558" i="2"/>
  <c r="AB558" i="2"/>
  <c r="S559" i="2"/>
  <c r="T559" i="2"/>
  <c r="U559" i="2"/>
  <c r="R559" i="2" s="1"/>
  <c r="V559" i="2"/>
  <c r="W559" i="2"/>
  <c r="X559" i="2"/>
  <c r="Y559" i="2"/>
  <c r="AB559" i="2"/>
  <c r="S560" i="2"/>
  <c r="T560" i="2"/>
  <c r="V560" i="2"/>
  <c r="W560" i="2"/>
  <c r="X560" i="2"/>
  <c r="Y560" i="2"/>
  <c r="AB560" i="2"/>
  <c r="S561" i="2"/>
  <c r="T561" i="2"/>
  <c r="V561" i="2"/>
  <c r="W561" i="2"/>
  <c r="X561" i="2"/>
  <c r="Y561" i="2"/>
  <c r="AB561" i="2"/>
  <c r="S562" i="2"/>
  <c r="T562" i="2"/>
  <c r="U562" i="2"/>
  <c r="R562" i="2" s="1"/>
  <c r="V562" i="2"/>
  <c r="W562" i="2"/>
  <c r="X562" i="2"/>
  <c r="Y562" i="2"/>
  <c r="AB562" i="2"/>
  <c r="S563" i="2"/>
  <c r="T563" i="2"/>
  <c r="U563" i="2"/>
  <c r="R563" i="2" s="1"/>
  <c r="V563" i="2"/>
  <c r="W563" i="2"/>
  <c r="X563" i="2"/>
  <c r="Y563" i="2"/>
  <c r="AB563" i="2"/>
  <c r="S564" i="2"/>
  <c r="T564" i="2"/>
  <c r="V564" i="2"/>
  <c r="W564" i="2"/>
  <c r="X564" i="2"/>
  <c r="Y564" i="2"/>
  <c r="AB564" i="2"/>
  <c r="S565" i="2"/>
  <c r="T565" i="2"/>
  <c r="U565" i="2"/>
  <c r="R565" i="2" s="1"/>
  <c r="V565" i="2"/>
  <c r="W565" i="2"/>
  <c r="X565" i="2"/>
  <c r="Y565" i="2"/>
  <c r="AB565" i="2"/>
  <c r="S566" i="2"/>
  <c r="T566" i="2"/>
  <c r="U566" i="2"/>
  <c r="R566" i="2" s="1"/>
  <c r="V566" i="2"/>
  <c r="W566" i="2"/>
  <c r="X566" i="2"/>
  <c r="Y566" i="2"/>
  <c r="AB566" i="2"/>
  <c r="S567" i="2"/>
  <c r="T567" i="2"/>
  <c r="U567" i="2"/>
  <c r="R567" i="2" s="1"/>
  <c r="V567" i="2"/>
  <c r="W567" i="2"/>
  <c r="X567" i="2"/>
  <c r="Y567" i="2"/>
  <c r="AB567" i="2"/>
  <c r="S568" i="2"/>
  <c r="T568" i="2"/>
  <c r="U568" i="2"/>
  <c r="R568" i="2" s="1"/>
  <c r="V568" i="2"/>
  <c r="W568" i="2"/>
  <c r="X568" i="2"/>
  <c r="Y568" i="2"/>
  <c r="AB568" i="2"/>
  <c r="S569" i="2"/>
  <c r="T569" i="2"/>
  <c r="U569" i="2"/>
  <c r="R569" i="2" s="1"/>
  <c r="V569" i="2"/>
  <c r="W569" i="2"/>
  <c r="X569" i="2"/>
  <c r="Y569" i="2"/>
  <c r="AB569" i="2"/>
  <c r="S570" i="2"/>
  <c r="T570" i="2"/>
  <c r="U570" i="2"/>
  <c r="R570" i="2" s="1"/>
  <c r="V570" i="2"/>
  <c r="W570" i="2"/>
  <c r="X570" i="2"/>
  <c r="Y570" i="2"/>
  <c r="AB570" i="2"/>
  <c r="S571" i="2"/>
  <c r="T571" i="2"/>
  <c r="U571" i="2"/>
  <c r="R571" i="2" s="1"/>
  <c r="V571" i="2"/>
  <c r="W571" i="2"/>
  <c r="X571" i="2"/>
  <c r="Y571" i="2"/>
  <c r="AB571" i="2"/>
  <c r="S572" i="2"/>
  <c r="T572" i="2"/>
  <c r="U572" i="2"/>
  <c r="R572" i="2" s="1"/>
  <c r="V572" i="2"/>
  <c r="W572" i="2"/>
  <c r="X572" i="2"/>
  <c r="Y572" i="2"/>
  <c r="AB572" i="2"/>
  <c r="S573" i="2"/>
  <c r="T573" i="2"/>
  <c r="U573" i="2"/>
  <c r="R573" i="2" s="1"/>
  <c r="V573" i="2"/>
  <c r="W573" i="2"/>
  <c r="X573" i="2"/>
  <c r="Y573" i="2"/>
  <c r="AB573" i="2"/>
  <c r="R574" i="2"/>
  <c r="S574" i="2"/>
  <c r="T574" i="2"/>
  <c r="U574" i="2"/>
  <c r="V574" i="2"/>
  <c r="W574" i="2"/>
  <c r="X574" i="2"/>
  <c r="Y574" i="2"/>
  <c r="AB574" i="2"/>
  <c r="R575" i="2"/>
  <c r="S575" i="2"/>
  <c r="T575" i="2"/>
  <c r="U575" i="2"/>
  <c r="V575" i="2"/>
  <c r="W575" i="2"/>
  <c r="X575" i="2"/>
  <c r="Y575" i="2"/>
  <c r="AB575" i="2"/>
  <c r="R576" i="2"/>
  <c r="S576" i="2"/>
  <c r="T576" i="2"/>
  <c r="U576" i="2"/>
  <c r="V576" i="2"/>
  <c r="W576" i="2"/>
  <c r="X576" i="2"/>
  <c r="Y576" i="2"/>
  <c r="AB576" i="2"/>
  <c r="R577" i="2"/>
  <c r="S577" i="2"/>
  <c r="T577" i="2"/>
  <c r="U577" i="2"/>
  <c r="V577" i="2"/>
  <c r="W577" i="2"/>
  <c r="X577" i="2"/>
  <c r="Y577" i="2"/>
  <c r="AB577" i="2"/>
  <c r="R578" i="2"/>
  <c r="S578" i="2"/>
  <c r="T578" i="2"/>
  <c r="U578" i="2"/>
  <c r="V578" i="2"/>
  <c r="W578" i="2"/>
  <c r="X578" i="2"/>
  <c r="Y578" i="2"/>
  <c r="AB578" i="2"/>
  <c r="S579" i="2"/>
  <c r="T579" i="2"/>
  <c r="U579" i="2"/>
  <c r="R579" i="2" s="1"/>
  <c r="V579" i="2"/>
  <c r="W579" i="2"/>
  <c r="X579" i="2"/>
  <c r="Y579" i="2"/>
  <c r="AB579" i="2"/>
  <c r="S580" i="2"/>
  <c r="T580" i="2"/>
  <c r="U580" i="2"/>
  <c r="R580" i="2" s="1"/>
  <c r="V580" i="2"/>
  <c r="W580" i="2"/>
  <c r="X580" i="2"/>
  <c r="Y580" i="2"/>
  <c r="AB580" i="2"/>
  <c r="S581" i="2"/>
  <c r="T581" i="2"/>
  <c r="U581" i="2"/>
  <c r="R581" i="2" s="1"/>
  <c r="V581" i="2"/>
  <c r="W581" i="2"/>
  <c r="X581" i="2"/>
  <c r="Y581" i="2"/>
  <c r="AB581" i="2"/>
  <c r="S582" i="2"/>
  <c r="T582" i="2"/>
  <c r="U582" i="2"/>
  <c r="R582" i="2" s="1"/>
  <c r="V582" i="2"/>
  <c r="W582" i="2"/>
  <c r="X582" i="2"/>
  <c r="Y582" i="2"/>
  <c r="AB582" i="2"/>
  <c r="S583" i="2"/>
  <c r="T583" i="2"/>
  <c r="V583" i="2"/>
  <c r="W583" i="2"/>
  <c r="X583" i="2"/>
  <c r="Y583" i="2"/>
  <c r="AB583" i="2"/>
  <c r="S584" i="2"/>
  <c r="T584" i="2"/>
  <c r="V584" i="2"/>
  <c r="W584" i="2"/>
  <c r="X584" i="2"/>
  <c r="Y584" i="2"/>
  <c r="AB584" i="2"/>
  <c r="S585" i="2"/>
  <c r="T585" i="2"/>
  <c r="V585" i="2"/>
  <c r="W585" i="2"/>
  <c r="X585" i="2"/>
  <c r="Y585" i="2"/>
  <c r="AB585" i="2"/>
  <c r="S586" i="2"/>
  <c r="T586" i="2"/>
  <c r="V586" i="2"/>
  <c r="W586" i="2"/>
  <c r="X586" i="2"/>
  <c r="Y586" i="2"/>
  <c r="AB586" i="2"/>
  <c r="S587" i="2"/>
  <c r="T587" i="2"/>
  <c r="V587" i="2"/>
  <c r="W587" i="2"/>
  <c r="X587" i="2"/>
  <c r="Y587" i="2"/>
  <c r="AB587" i="2"/>
  <c r="S588" i="2"/>
  <c r="T588" i="2"/>
  <c r="V588" i="2"/>
  <c r="W588" i="2"/>
  <c r="X588" i="2"/>
  <c r="Y588" i="2"/>
  <c r="AB588" i="2"/>
  <c r="S589" i="2"/>
  <c r="T589" i="2"/>
  <c r="V589" i="2"/>
  <c r="W589" i="2"/>
  <c r="X589" i="2"/>
  <c r="Y589" i="2"/>
  <c r="AB589" i="2"/>
  <c r="S590" i="2"/>
  <c r="T590" i="2"/>
  <c r="U590" i="2"/>
  <c r="R590" i="2" s="1"/>
  <c r="V590" i="2"/>
  <c r="W590" i="2"/>
  <c r="X590" i="2"/>
  <c r="Y590" i="2"/>
  <c r="AB590" i="2"/>
  <c r="S591" i="2"/>
  <c r="T591" i="2"/>
  <c r="U591" i="2"/>
  <c r="R591" i="2" s="1"/>
  <c r="V591" i="2"/>
  <c r="W591" i="2"/>
  <c r="X591" i="2"/>
  <c r="Y591" i="2"/>
  <c r="AB591" i="2"/>
  <c r="S592" i="2"/>
  <c r="T592" i="2"/>
  <c r="U592" i="2"/>
  <c r="R592" i="2" s="1"/>
  <c r="V592" i="2"/>
  <c r="W592" i="2"/>
  <c r="X592" i="2"/>
  <c r="Y592" i="2"/>
  <c r="AB592" i="2"/>
  <c r="S593" i="2"/>
  <c r="T593" i="2"/>
  <c r="U593" i="2"/>
  <c r="R593" i="2" s="1"/>
  <c r="V593" i="2"/>
  <c r="W593" i="2"/>
  <c r="X593" i="2"/>
  <c r="Y593" i="2"/>
  <c r="AB593" i="2"/>
  <c r="S594" i="2"/>
  <c r="T594" i="2"/>
  <c r="U594" i="2"/>
  <c r="R594" i="2" s="1"/>
  <c r="V594" i="2"/>
  <c r="W594" i="2"/>
  <c r="X594" i="2"/>
  <c r="Y594" i="2"/>
  <c r="AB594" i="2"/>
  <c r="S595" i="2"/>
  <c r="T595" i="2"/>
  <c r="U595" i="2"/>
  <c r="R595" i="2" s="1"/>
  <c r="V595" i="2"/>
  <c r="W595" i="2"/>
  <c r="X595" i="2"/>
  <c r="Y595" i="2"/>
  <c r="AB595" i="2"/>
  <c r="S596" i="2"/>
  <c r="T596" i="2"/>
  <c r="U596" i="2"/>
  <c r="R596" i="2" s="1"/>
  <c r="V596" i="2"/>
  <c r="W596" i="2"/>
  <c r="X596" i="2"/>
  <c r="Y596" i="2"/>
  <c r="AB596" i="2"/>
  <c r="S597" i="2"/>
  <c r="T597" i="2"/>
  <c r="U597" i="2"/>
  <c r="R597" i="2" s="1"/>
  <c r="V597" i="2"/>
  <c r="W597" i="2"/>
  <c r="X597" i="2"/>
  <c r="Y597" i="2"/>
  <c r="AB597" i="2"/>
  <c r="S598" i="2"/>
  <c r="T598" i="2"/>
  <c r="U598" i="2"/>
  <c r="R598" i="2" s="1"/>
  <c r="V598" i="2"/>
  <c r="W598" i="2"/>
  <c r="X598" i="2"/>
  <c r="Y598" i="2"/>
  <c r="AB598" i="2"/>
  <c r="S599" i="2"/>
  <c r="T599" i="2"/>
  <c r="U599" i="2"/>
  <c r="R599" i="2" s="1"/>
  <c r="V599" i="2"/>
  <c r="W599" i="2"/>
  <c r="X599" i="2"/>
  <c r="Y599" i="2"/>
  <c r="AB599" i="2"/>
  <c r="S600" i="2"/>
  <c r="T600" i="2"/>
  <c r="U600" i="2"/>
  <c r="R600" i="2" s="1"/>
  <c r="V600" i="2"/>
  <c r="W600" i="2"/>
  <c r="X600" i="2"/>
  <c r="Y600" i="2"/>
  <c r="AB600" i="2"/>
  <c r="S601" i="2"/>
  <c r="T601" i="2"/>
  <c r="U601" i="2"/>
  <c r="R601" i="2" s="1"/>
  <c r="V601" i="2"/>
  <c r="W601" i="2"/>
  <c r="X601" i="2"/>
  <c r="Y601" i="2"/>
  <c r="AB601" i="2"/>
  <c r="S602" i="2"/>
  <c r="T602" i="2"/>
  <c r="U602" i="2"/>
  <c r="R602" i="2" s="1"/>
  <c r="V602" i="2"/>
  <c r="W602" i="2"/>
  <c r="X602" i="2"/>
  <c r="Y602" i="2"/>
  <c r="AB602" i="2"/>
  <c r="S603" i="2"/>
  <c r="T603" i="2"/>
  <c r="U603" i="2"/>
  <c r="R603" i="2" s="1"/>
  <c r="V603" i="2"/>
  <c r="W603" i="2"/>
  <c r="X603" i="2"/>
  <c r="Y603" i="2"/>
  <c r="AB603" i="2"/>
  <c r="S604" i="2"/>
  <c r="T604" i="2"/>
  <c r="U604" i="2"/>
  <c r="R604" i="2" s="1"/>
  <c r="V604" i="2"/>
  <c r="W604" i="2"/>
  <c r="X604" i="2"/>
  <c r="Y604" i="2"/>
  <c r="AB604" i="2"/>
  <c r="S605" i="2"/>
  <c r="T605" i="2"/>
  <c r="U605" i="2"/>
  <c r="R605" i="2" s="1"/>
  <c r="V605" i="2"/>
  <c r="W605" i="2"/>
  <c r="X605" i="2"/>
  <c r="Y605" i="2"/>
  <c r="AB605" i="2"/>
  <c r="S606" i="2"/>
  <c r="T606" i="2"/>
  <c r="U606" i="2"/>
  <c r="R606" i="2" s="1"/>
  <c r="V606" i="2"/>
  <c r="W606" i="2"/>
  <c r="X606" i="2"/>
  <c r="Y606" i="2"/>
  <c r="AB606" i="2"/>
  <c r="S607" i="2"/>
  <c r="T607" i="2"/>
  <c r="U607" i="2"/>
  <c r="R607" i="2" s="1"/>
  <c r="V607" i="2"/>
  <c r="W607" i="2"/>
  <c r="X607" i="2"/>
  <c r="Y607" i="2"/>
  <c r="AB607" i="2"/>
  <c r="S608" i="2"/>
  <c r="T608" i="2"/>
  <c r="U608" i="2"/>
  <c r="R608" i="2" s="1"/>
  <c r="V608" i="2"/>
  <c r="W608" i="2"/>
  <c r="X608" i="2"/>
  <c r="Y608" i="2"/>
  <c r="AB608" i="2"/>
  <c r="S609" i="2"/>
  <c r="T609" i="2"/>
  <c r="U609" i="2"/>
  <c r="R609" i="2" s="1"/>
  <c r="V609" i="2"/>
  <c r="W609" i="2"/>
  <c r="X609" i="2"/>
  <c r="Y609" i="2"/>
  <c r="AB609" i="2"/>
  <c r="S610" i="2"/>
  <c r="T610" i="2"/>
  <c r="U610" i="2"/>
  <c r="R610" i="2" s="1"/>
  <c r="V610" i="2"/>
  <c r="W610" i="2"/>
  <c r="X610" i="2"/>
  <c r="Y610" i="2"/>
  <c r="AB610" i="2"/>
  <c r="S611" i="2"/>
  <c r="T611" i="2"/>
  <c r="U611" i="2"/>
  <c r="R611" i="2" s="1"/>
  <c r="V611" i="2"/>
  <c r="W611" i="2"/>
  <c r="X611" i="2"/>
  <c r="Y611" i="2"/>
  <c r="AB611" i="2"/>
  <c r="S612" i="2"/>
  <c r="T612" i="2"/>
  <c r="U612" i="2"/>
  <c r="R612" i="2" s="1"/>
  <c r="V612" i="2"/>
  <c r="W612" i="2"/>
  <c r="X612" i="2"/>
  <c r="Y612" i="2"/>
  <c r="AB612" i="2"/>
  <c r="R613" i="2"/>
  <c r="S613" i="2"/>
  <c r="T613" i="2"/>
  <c r="U613" i="2"/>
  <c r="V613" i="2"/>
  <c r="W613" i="2"/>
  <c r="X613" i="2"/>
  <c r="Y613" i="2"/>
  <c r="AB613" i="2"/>
  <c r="R614" i="2"/>
  <c r="S614" i="2"/>
  <c r="T614" i="2"/>
  <c r="U614" i="2"/>
  <c r="V614" i="2"/>
  <c r="W614" i="2"/>
  <c r="X614" i="2"/>
  <c r="Y614" i="2"/>
  <c r="AB614" i="2"/>
  <c r="R615" i="2"/>
  <c r="S615" i="2"/>
  <c r="T615" i="2"/>
  <c r="U615" i="2"/>
  <c r="V615" i="2"/>
  <c r="W615" i="2"/>
  <c r="X615" i="2"/>
  <c r="Y615" i="2"/>
  <c r="AB615" i="2"/>
  <c r="R616" i="2"/>
  <c r="S616" i="2"/>
  <c r="T616" i="2"/>
  <c r="U616" i="2"/>
  <c r="V616" i="2"/>
  <c r="W616" i="2"/>
  <c r="X616" i="2"/>
  <c r="Y616" i="2"/>
  <c r="AB616" i="2"/>
  <c r="S617" i="2"/>
  <c r="T617" i="2"/>
  <c r="U617" i="2"/>
  <c r="R617" i="2" s="1"/>
  <c r="V617" i="2"/>
  <c r="W617" i="2"/>
  <c r="X617" i="2"/>
  <c r="Y617" i="2"/>
  <c r="AB617" i="2"/>
  <c r="S618" i="2"/>
  <c r="T618" i="2"/>
  <c r="U618" i="2"/>
  <c r="R618" i="2" s="1"/>
  <c r="V618" i="2"/>
  <c r="W618" i="2"/>
  <c r="X618" i="2"/>
  <c r="Y618" i="2"/>
  <c r="AB618" i="2"/>
  <c r="S619" i="2"/>
  <c r="T619" i="2"/>
  <c r="U619" i="2"/>
  <c r="R619" i="2" s="1"/>
  <c r="V619" i="2"/>
  <c r="W619" i="2"/>
  <c r="X619" i="2"/>
  <c r="Y619" i="2"/>
  <c r="AB619" i="2"/>
  <c r="S620" i="2"/>
  <c r="T620" i="2"/>
  <c r="U620" i="2"/>
  <c r="R620" i="2" s="1"/>
  <c r="V620" i="2"/>
  <c r="W620" i="2"/>
  <c r="X620" i="2"/>
  <c r="Y620" i="2"/>
  <c r="AB620" i="2"/>
  <c r="S621" i="2"/>
  <c r="T621" i="2"/>
  <c r="U621" i="2"/>
  <c r="R621" i="2" s="1"/>
  <c r="V621" i="2"/>
  <c r="W621" i="2"/>
  <c r="X621" i="2"/>
  <c r="Y621" i="2"/>
  <c r="AB621" i="2"/>
  <c r="S622" i="2"/>
  <c r="T622" i="2"/>
  <c r="U622" i="2"/>
  <c r="R622" i="2" s="1"/>
  <c r="V622" i="2"/>
  <c r="W622" i="2"/>
  <c r="X622" i="2"/>
  <c r="Y622" i="2"/>
  <c r="AB622" i="2"/>
  <c r="S623" i="2"/>
  <c r="T623" i="2"/>
  <c r="U623" i="2"/>
  <c r="R623" i="2" s="1"/>
  <c r="V623" i="2"/>
  <c r="W623" i="2"/>
  <c r="X623" i="2"/>
  <c r="Y623" i="2"/>
  <c r="AB623" i="2"/>
  <c r="S624" i="2"/>
  <c r="T624" i="2"/>
  <c r="U624" i="2"/>
  <c r="R624" i="2" s="1"/>
  <c r="V624" i="2"/>
  <c r="W624" i="2"/>
  <c r="X624" i="2"/>
  <c r="Y624" i="2"/>
  <c r="AB624" i="2"/>
  <c r="S625" i="2"/>
  <c r="T625" i="2"/>
  <c r="U625" i="2"/>
  <c r="R625" i="2" s="1"/>
  <c r="V625" i="2"/>
  <c r="W625" i="2"/>
  <c r="X625" i="2"/>
  <c r="Y625" i="2"/>
  <c r="AB625" i="2"/>
  <c r="S626" i="2"/>
  <c r="T626" i="2"/>
  <c r="U626" i="2"/>
  <c r="R626" i="2" s="1"/>
  <c r="V626" i="2"/>
  <c r="W626" i="2"/>
  <c r="X626" i="2"/>
  <c r="Y626" i="2"/>
  <c r="AB626" i="2"/>
  <c r="S627" i="2"/>
  <c r="T627" i="2"/>
  <c r="U627" i="2"/>
  <c r="R627" i="2" s="1"/>
  <c r="V627" i="2"/>
  <c r="W627" i="2"/>
  <c r="X627" i="2"/>
  <c r="Y627" i="2"/>
  <c r="AB627" i="2"/>
  <c r="S628" i="2"/>
  <c r="T628" i="2"/>
  <c r="U628" i="2"/>
  <c r="R628" i="2" s="1"/>
  <c r="V628" i="2"/>
  <c r="W628" i="2"/>
  <c r="X628" i="2"/>
  <c r="Y628" i="2"/>
  <c r="AB628" i="2"/>
  <c r="S629" i="2"/>
  <c r="T629" i="2"/>
  <c r="U629" i="2"/>
  <c r="R629" i="2" s="1"/>
  <c r="V629" i="2"/>
  <c r="W629" i="2"/>
  <c r="X629" i="2"/>
  <c r="Y629" i="2"/>
  <c r="AB629" i="2"/>
  <c r="S630" i="2"/>
  <c r="T630" i="2"/>
  <c r="U630" i="2"/>
  <c r="R630" i="2" s="1"/>
  <c r="V630" i="2"/>
  <c r="W630" i="2"/>
  <c r="X630" i="2"/>
  <c r="Y630" i="2"/>
  <c r="AB630" i="2"/>
  <c r="S631" i="2"/>
  <c r="T631" i="2"/>
  <c r="U631" i="2"/>
  <c r="R631" i="2" s="1"/>
  <c r="V631" i="2"/>
  <c r="W631" i="2"/>
  <c r="X631" i="2"/>
  <c r="Y631" i="2"/>
  <c r="AB631" i="2"/>
  <c r="S632" i="2"/>
  <c r="T632" i="2"/>
  <c r="U632" i="2"/>
  <c r="R632" i="2" s="1"/>
  <c r="V632" i="2"/>
  <c r="W632" i="2"/>
  <c r="X632" i="2"/>
  <c r="Y632" i="2"/>
  <c r="AB632" i="2"/>
  <c r="S633" i="2"/>
  <c r="T633" i="2"/>
  <c r="U633" i="2"/>
  <c r="R633" i="2" s="1"/>
  <c r="V633" i="2"/>
  <c r="W633" i="2"/>
  <c r="X633" i="2"/>
  <c r="Y633" i="2"/>
  <c r="AB633" i="2"/>
  <c r="S634" i="2"/>
  <c r="T634" i="2"/>
  <c r="U634" i="2"/>
  <c r="R634" i="2" s="1"/>
  <c r="V634" i="2"/>
  <c r="W634" i="2"/>
  <c r="X634" i="2"/>
  <c r="Y634" i="2"/>
  <c r="AB634" i="2"/>
  <c r="S635" i="2"/>
  <c r="T635" i="2"/>
  <c r="U635" i="2"/>
  <c r="R635" i="2" s="1"/>
  <c r="V635" i="2"/>
  <c r="W635" i="2"/>
  <c r="X635" i="2"/>
  <c r="Y635" i="2"/>
  <c r="AB635" i="2"/>
  <c r="S636" i="2"/>
  <c r="T636" i="2"/>
  <c r="U636" i="2"/>
  <c r="R636" i="2" s="1"/>
  <c r="V636" i="2"/>
  <c r="W636" i="2"/>
  <c r="X636" i="2"/>
  <c r="Y636" i="2"/>
  <c r="AB636" i="2"/>
  <c r="S637" i="2"/>
  <c r="T637" i="2"/>
  <c r="U637" i="2"/>
  <c r="R637" i="2" s="1"/>
  <c r="V637" i="2"/>
  <c r="W637" i="2"/>
  <c r="X637" i="2"/>
  <c r="Y637" i="2"/>
  <c r="AB637" i="2"/>
  <c r="S638" i="2"/>
  <c r="T638" i="2"/>
  <c r="U638" i="2"/>
  <c r="R638" i="2" s="1"/>
  <c r="V638" i="2"/>
  <c r="W638" i="2"/>
  <c r="X638" i="2"/>
  <c r="Y638" i="2"/>
  <c r="AB638" i="2"/>
  <c r="S639" i="2"/>
  <c r="T639" i="2"/>
  <c r="U639" i="2"/>
  <c r="R639" i="2" s="1"/>
  <c r="V639" i="2"/>
  <c r="W639" i="2"/>
  <c r="X639" i="2"/>
  <c r="Y639" i="2"/>
  <c r="AB639" i="2"/>
  <c r="R640" i="2"/>
  <c r="S640" i="2"/>
  <c r="T640" i="2"/>
  <c r="U640" i="2"/>
  <c r="V640" i="2"/>
  <c r="W640" i="2"/>
  <c r="X640" i="2"/>
  <c r="Y640" i="2"/>
  <c r="AB640" i="2"/>
  <c r="R641" i="2"/>
  <c r="S641" i="2"/>
  <c r="T641" i="2"/>
  <c r="U641" i="2"/>
  <c r="V641" i="2"/>
  <c r="W641" i="2"/>
  <c r="X641" i="2"/>
  <c r="Y641" i="2"/>
  <c r="AB641" i="2"/>
  <c r="R642" i="2"/>
  <c r="S642" i="2"/>
  <c r="T642" i="2"/>
  <c r="U642" i="2"/>
  <c r="V642" i="2"/>
  <c r="W642" i="2"/>
  <c r="X642" i="2"/>
  <c r="Y642" i="2"/>
  <c r="AB642" i="2"/>
  <c r="R643" i="2"/>
  <c r="S643" i="2"/>
  <c r="T643" i="2"/>
  <c r="U643" i="2"/>
  <c r="V643" i="2"/>
  <c r="W643" i="2"/>
  <c r="X643" i="2"/>
  <c r="Y643" i="2"/>
  <c r="AB643" i="2"/>
  <c r="R644" i="2"/>
  <c r="S644" i="2"/>
  <c r="T644" i="2"/>
  <c r="U644" i="2"/>
  <c r="V644" i="2"/>
  <c r="W644" i="2"/>
  <c r="X644" i="2"/>
  <c r="Y644" i="2"/>
  <c r="AB644" i="2"/>
  <c r="R645" i="2"/>
  <c r="S645" i="2"/>
  <c r="T645" i="2"/>
  <c r="U645" i="2"/>
  <c r="V645" i="2"/>
  <c r="W645" i="2"/>
  <c r="X645" i="2"/>
  <c r="Y645" i="2"/>
  <c r="AB645" i="2"/>
  <c r="R646" i="2"/>
  <c r="S646" i="2"/>
  <c r="T646" i="2"/>
  <c r="U646" i="2"/>
  <c r="V646" i="2"/>
  <c r="W646" i="2"/>
  <c r="X646" i="2"/>
  <c r="Y646" i="2"/>
  <c r="AB646" i="2"/>
  <c r="R647" i="2"/>
  <c r="S647" i="2"/>
  <c r="T647" i="2"/>
  <c r="U647" i="2"/>
  <c r="V647" i="2"/>
  <c r="W647" i="2"/>
  <c r="X647" i="2"/>
  <c r="Y647" i="2"/>
  <c r="AB647" i="2"/>
  <c r="R648" i="2"/>
  <c r="S648" i="2"/>
  <c r="T648" i="2"/>
  <c r="U648" i="2"/>
  <c r="V648" i="2"/>
  <c r="W648" i="2"/>
  <c r="X648" i="2"/>
  <c r="Y648" i="2"/>
  <c r="AB648" i="2"/>
  <c r="R649" i="2"/>
  <c r="S649" i="2"/>
  <c r="T649" i="2"/>
  <c r="U649" i="2"/>
  <c r="V649" i="2"/>
  <c r="W649" i="2"/>
  <c r="X649" i="2"/>
  <c r="Y649" i="2"/>
  <c r="AB649" i="2"/>
  <c r="R650" i="2"/>
  <c r="S650" i="2"/>
  <c r="T650" i="2"/>
  <c r="U650" i="2"/>
  <c r="V650" i="2"/>
  <c r="W650" i="2"/>
  <c r="X650" i="2"/>
  <c r="Y650" i="2"/>
  <c r="AB650" i="2"/>
  <c r="R651" i="2"/>
  <c r="S651" i="2"/>
  <c r="T651" i="2"/>
  <c r="U651" i="2"/>
  <c r="V651" i="2"/>
  <c r="W651" i="2"/>
  <c r="X651" i="2"/>
  <c r="Y651" i="2"/>
  <c r="AB651" i="2"/>
  <c r="R652" i="2"/>
  <c r="S652" i="2"/>
  <c r="T652" i="2"/>
  <c r="U652" i="2"/>
  <c r="V652" i="2"/>
  <c r="W652" i="2"/>
  <c r="X652" i="2"/>
  <c r="Y652" i="2"/>
  <c r="AB652" i="2"/>
  <c r="R653" i="2"/>
  <c r="S653" i="2"/>
  <c r="T653" i="2"/>
  <c r="U653" i="2"/>
  <c r="V653" i="2"/>
  <c r="W653" i="2"/>
  <c r="X653" i="2"/>
  <c r="Y653" i="2"/>
  <c r="AB653" i="2"/>
  <c r="R654" i="2"/>
  <c r="S654" i="2"/>
  <c r="T654" i="2"/>
  <c r="U654" i="2"/>
  <c r="V654" i="2"/>
  <c r="W654" i="2"/>
  <c r="X654" i="2"/>
  <c r="Y654" i="2"/>
  <c r="AB654" i="2"/>
  <c r="R655" i="2"/>
  <c r="S655" i="2"/>
  <c r="T655" i="2"/>
  <c r="U655" i="2"/>
  <c r="V655" i="2"/>
  <c r="W655" i="2"/>
  <c r="X655" i="2"/>
  <c r="Y655" i="2"/>
  <c r="AB655" i="2"/>
  <c r="R656" i="2"/>
  <c r="S656" i="2"/>
  <c r="T656" i="2"/>
  <c r="U656" i="2"/>
  <c r="V656" i="2"/>
  <c r="W656" i="2"/>
  <c r="X656" i="2"/>
  <c r="Y656" i="2"/>
  <c r="AB656" i="2"/>
  <c r="R657" i="2"/>
  <c r="S657" i="2"/>
  <c r="T657" i="2"/>
  <c r="U657" i="2"/>
  <c r="V657" i="2"/>
  <c r="W657" i="2"/>
  <c r="X657" i="2"/>
  <c r="Y657" i="2"/>
  <c r="AB657" i="2"/>
  <c r="R658" i="2"/>
  <c r="S658" i="2"/>
  <c r="T658" i="2"/>
  <c r="U658" i="2"/>
  <c r="V658" i="2"/>
  <c r="W658" i="2"/>
  <c r="X658" i="2"/>
  <c r="Y658" i="2"/>
  <c r="AB658" i="2"/>
  <c r="R659" i="2"/>
  <c r="S659" i="2"/>
  <c r="T659" i="2"/>
  <c r="U659" i="2"/>
  <c r="V659" i="2"/>
  <c r="W659" i="2"/>
  <c r="X659" i="2"/>
  <c r="Y659" i="2"/>
  <c r="AB659" i="2"/>
  <c r="R660" i="2"/>
  <c r="S660" i="2"/>
  <c r="T660" i="2"/>
  <c r="U660" i="2"/>
  <c r="V660" i="2"/>
  <c r="W660" i="2"/>
  <c r="X660" i="2"/>
  <c r="Y660" i="2"/>
  <c r="AB660" i="2"/>
  <c r="R661" i="2"/>
  <c r="S661" i="2"/>
  <c r="T661" i="2"/>
  <c r="U661" i="2"/>
  <c r="V661" i="2"/>
  <c r="W661" i="2"/>
  <c r="X661" i="2"/>
  <c r="Y661" i="2"/>
  <c r="AB661" i="2"/>
  <c r="R662" i="2"/>
  <c r="S662" i="2"/>
  <c r="T662" i="2"/>
  <c r="U662" i="2"/>
  <c r="V662" i="2"/>
  <c r="W662" i="2"/>
  <c r="X662" i="2"/>
  <c r="Y662" i="2"/>
  <c r="AB662" i="2"/>
  <c r="R663" i="2"/>
  <c r="S663" i="2"/>
  <c r="T663" i="2"/>
  <c r="U663" i="2"/>
  <c r="V663" i="2"/>
  <c r="W663" i="2"/>
  <c r="X663" i="2"/>
  <c r="Y663" i="2"/>
  <c r="AB663" i="2"/>
  <c r="R664" i="2"/>
  <c r="S664" i="2"/>
  <c r="T664" i="2"/>
  <c r="U664" i="2"/>
  <c r="V664" i="2"/>
  <c r="W664" i="2"/>
  <c r="X664" i="2"/>
  <c r="Y664" i="2"/>
  <c r="AB664" i="2"/>
  <c r="S665" i="2"/>
  <c r="T665" i="2"/>
  <c r="U665" i="2"/>
  <c r="R665" i="2" s="1"/>
  <c r="V665" i="2"/>
  <c r="W665" i="2"/>
  <c r="X665" i="2"/>
  <c r="Y665" i="2"/>
  <c r="AB665" i="2"/>
  <c r="S666" i="2"/>
  <c r="T666" i="2"/>
  <c r="U666" i="2"/>
  <c r="R666" i="2" s="1"/>
  <c r="V666" i="2"/>
  <c r="W666" i="2"/>
  <c r="X666" i="2"/>
  <c r="Y666" i="2"/>
  <c r="AB666" i="2"/>
  <c r="S667" i="2"/>
  <c r="T667" i="2"/>
  <c r="U667" i="2"/>
  <c r="R667" i="2" s="1"/>
  <c r="V667" i="2"/>
  <c r="W667" i="2"/>
  <c r="X667" i="2"/>
  <c r="Y667" i="2"/>
  <c r="AB667" i="2"/>
  <c r="S668" i="2"/>
  <c r="T668" i="2"/>
  <c r="U668" i="2"/>
  <c r="R668" i="2" s="1"/>
  <c r="V668" i="2"/>
  <c r="W668" i="2"/>
  <c r="X668" i="2"/>
  <c r="Y668" i="2"/>
  <c r="AB668" i="2"/>
  <c r="S669" i="2"/>
  <c r="T669" i="2"/>
  <c r="U669" i="2"/>
  <c r="R669" i="2" s="1"/>
  <c r="V669" i="2"/>
  <c r="W669" i="2"/>
  <c r="X669" i="2"/>
  <c r="Y669" i="2"/>
  <c r="AB669" i="2"/>
  <c r="S670" i="2"/>
  <c r="T670" i="2"/>
  <c r="U670" i="2"/>
  <c r="R670" i="2" s="1"/>
  <c r="V670" i="2"/>
  <c r="W670" i="2"/>
  <c r="X670" i="2"/>
  <c r="Y670" i="2"/>
  <c r="AB670" i="2"/>
  <c r="S671" i="2"/>
  <c r="T671" i="2"/>
  <c r="U671" i="2"/>
  <c r="R671" i="2" s="1"/>
  <c r="V671" i="2"/>
  <c r="W671" i="2"/>
  <c r="X671" i="2"/>
  <c r="Y671" i="2"/>
  <c r="AB671" i="2"/>
  <c r="S672" i="2"/>
  <c r="T672" i="2"/>
  <c r="U672" i="2"/>
  <c r="R672" i="2" s="1"/>
  <c r="V672" i="2"/>
  <c r="W672" i="2"/>
  <c r="X672" i="2"/>
  <c r="Y672" i="2"/>
  <c r="AB672" i="2"/>
  <c r="S673" i="2"/>
  <c r="T673" i="2"/>
  <c r="U673" i="2"/>
  <c r="R673" i="2" s="1"/>
  <c r="V673" i="2"/>
  <c r="W673" i="2"/>
  <c r="X673" i="2"/>
  <c r="Y673" i="2"/>
  <c r="AB673" i="2"/>
  <c r="S674" i="2"/>
  <c r="T674" i="2"/>
  <c r="U674" i="2"/>
  <c r="R674" i="2" s="1"/>
  <c r="V674" i="2"/>
  <c r="W674" i="2"/>
  <c r="X674" i="2"/>
  <c r="Y674" i="2"/>
  <c r="AB674" i="2"/>
  <c r="S675" i="2"/>
  <c r="T675" i="2"/>
  <c r="U675" i="2"/>
  <c r="R675" i="2" s="1"/>
  <c r="V675" i="2"/>
  <c r="W675" i="2"/>
  <c r="X675" i="2"/>
  <c r="Y675" i="2"/>
  <c r="AB675" i="2"/>
  <c r="S676" i="2"/>
  <c r="T676" i="2"/>
  <c r="U676" i="2"/>
  <c r="R676" i="2" s="1"/>
  <c r="V676" i="2"/>
  <c r="W676" i="2"/>
  <c r="X676" i="2"/>
  <c r="Y676" i="2"/>
  <c r="AB676" i="2"/>
  <c r="S677" i="2"/>
  <c r="T677" i="2"/>
  <c r="U677" i="2"/>
  <c r="R677" i="2" s="1"/>
  <c r="V677" i="2"/>
  <c r="W677" i="2"/>
  <c r="X677" i="2"/>
  <c r="Y677" i="2"/>
  <c r="AB677" i="2"/>
  <c r="S678" i="2"/>
  <c r="T678" i="2"/>
  <c r="U678" i="2"/>
  <c r="R678" i="2" s="1"/>
  <c r="V678" i="2"/>
  <c r="W678" i="2"/>
  <c r="X678" i="2"/>
  <c r="Y678" i="2"/>
  <c r="AB678" i="2"/>
  <c r="S679" i="2"/>
  <c r="T679" i="2"/>
  <c r="U679" i="2"/>
  <c r="R679" i="2" s="1"/>
  <c r="V679" i="2"/>
  <c r="W679" i="2"/>
  <c r="X679" i="2"/>
  <c r="Y679" i="2"/>
  <c r="AB679" i="2"/>
  <c r="S680" i="2"/>
  <c r="T680" i="2"/>
  <c r="U680" i="2"/>
  <c r="R680" i="2" s="1"/>
  <c r="V680" i="2"/>
  <c r="W680" i="2"/>
  <c r="X680" i="2"/>
  <c r="Y680" i="2"/>
  <c r="AB680" i="2"/>
  <c r="S681" i="2"/>
  <c r="T681" i="2"/>
  <c r="U681" i="2"/>
  <c r="R681" i="2" s="1"/>
  <c r="V681" i="2"/>
  <c r="W681" i="2"/>
  <c r="X681" i="2"/>
  <c r="Y681" i="2"/>
  <c r="AB681" i="2"/>
  <c r="S682" i="2"/>
  <c r="T682" i="2"/>
  <c r="U682" i="2"/>
  <c r="R682" i="2" s="1"/>
  <c r="V682" i="2"/>
  <c r="W682" i="2"/>
  <c r="X682" i="2"/>
  <c r="Y682" i="2"/>
  <c r="AB682" i="2"/>
  <c r="S683" i="2"/>
  <c r="T683" i="2"/>
  <c r="U683" i="2"/>
  <c r="R683" i="2" s="1"/>
  <c r="V683" i="2"/>
  <c r="W683" i="2"/>
  <c r="X683" i="2"/>
  <c r="Y683" i="2"/>
  <c r="AB683" i="2"/>
  <c r="S684" i="2"/>
  <c r="T684" i="2"/>
  <c r="U684" i="2"/>
  <c r="R684" i="2" s="1"/>
  <c r="V684" i="2"/>
  <c r="W684" i="2"/>
  <c r="X684" i="2"/>
  <c r="Y684" i="2"/>
  <c r="AB684" i="2"/>
  <c r="S685" i="2"/>
  <c r="T685" i="2"/>
  <c r="U685" i="2"/>
  <c r="R685" i="2" s="1"/>
  <c r="V685" i="2"/>
  <c r="W685" i="2"/>
  <c r="X685" i="2"/>
  <c r="Y685" i="2"/>
  <c r="AB685" i="2"/>
  <c r="S686" i="2"/>
  <c r="T686" i="2"/>
  <c r="U686" i="2"/>
  <c r="R686" i="2" s="1"/>
  <c r="V686" i="2"/>
  <c r="W686" i="2"/>
  <c r="X686" i="2"/>
  <c r="Y686" i="2"/>
  <c r="AB686" i="2"/>
  <c r="R687" i="2"/>
  <c r="S687" i="2"/>
  <c r="T687" i="2"/>
  <c r="U687" i="2"/>
  <c r="V687" i="2"/>
  <c r="W687" i="2"/>
  <c r="X687" i="2"/>
  <c r="Y687" i="2"/>
  <c r="AB687" i="2"/>
  <c r="R688" i="2"/>
  <c r="S688" i="2"/>
  <c r="T688" i="2"/>
  <c r="U688" i="2"/>
  <c r="V688" i="2"/>
  <c r="W688" i="2"/>
  <c r="X688" i="2"/>
  <c r="Y688" i="2"/>
  <c r="AB688" i="2"/>
  <c r="R689" i="2"/>
  <c r="S689" i="2"/>
  <c r="T689" i="2"/>
  <c r="U689" i="2"/>
  <c r="V689" i="2"/>
  <c r="W689" i="2"/>
  <c r="X689" i="2"/>
  <c r="Y689" i="2"/>
  <c r="AB689" i="2"/>
  <c r="R690" i="2"/>
  <c r="S690" i="2"/>
  <c r="T690" i="2"/>
  <c r="U690" i="2"/>
  <c r="V690" i="2"/>
  <c r="W690" i="2"/>
  <c r="X690" i="2"/>
  <c r="Y690" i="2"/>
  <c r="AB690" i="2"/>
  <c r="R691" i="2"/>
  <c r="S691" i="2"/>
  <c r="T691" i="2"/>
  <c r="U691" i="2"/>
  <c r="V691" i="2"/>
  <c r="W691" i="2"/>
  <c r="X691" i="2"/>
  <c r="Y691" i="2"/>
  <c r="AB691" i="2"/>
  <c r="R692" i="2"/>
  <c r="S692" i="2"/>
  <c r="T692" i="2"/>
  <c r="U692" i="2"/>
  <c r="V692" i="2"/>
  <c r="W692" i="2"/>
  <c r="X692" i="2"/>
  <c r="Y692" i="2"/>
  <c r="AB692" i="2"/>
  <c r="S693" i="2"/>
  <c r="T693" i="2"/>
  <c r="U693" i="2"/>
  <c r="R693" i="2" s="1"/>
  <c r="V693" i="2"/>
  <c r="W693" i="2"/>
  <c r="X693" i="2"/>
  <c r="Y693" i="2"/>
  <c r="AB693" i="2"/>
  <c r="S694" i="2"/>
  <c r="T694" i="2"/>
  <c r="U694" i="2"/>
  <c r="R694" i="2" s="1"/>
  <c r="V694" i="2"/>
  <c r="W694" i="2"/>
  <c r="X694" i="2"/>
  <c r="Y694" i="2"/>
  <c r="AB694" i="2"/>
  <c r="S695" i="2"/>
  <c r="T695" i="2"/>
  <c r="U695" i="2"/>
  <c r="R695" i="2" s="1"/>
  <c r="V695" i="2"/>
  <c r="W695" i="2"/>
  <c r="X695" i="2"/>
  <c r="Y695" i="2"/>
  <c r="AB695" i="2"/>
  <c r="S696" i="2"/>
  <c r="T696" i="2"/>
  <c r="U696" i="2"/>
  <c r="R696" i="2" s="1"/>
  <c r="V696" i="2"/>
  <c r="W696" i="2"/>
  <c r="X696" i="2"/>
  <c r="Y696" i="2"/>
  <c r="AB696" i="2"/>
  <c r="S697" i="2"/>
  <c r="T697" i="2"/>
  <c r="U697" i="2"/>
  <c r="R697" i="2" s="1"/>
  <c r="V697" i="2"/>
  <c r="W697" i="2"/>
  <c r="X697" i="2"/>
  <c r="Y697" i="2"/>
  <c r="AB697" i="2"/>
  <c r="S698" i="2"/>
  <c r="T698" i="2"/>
  <c r="U698" i="2"/>
  <c r="R698" i="2" s="1"/>
  <c r="V698" i="2"/>
  <c r="W698" i="2"/>
  <c r="X698" i="2"/>
  <c r="Y698" i="2"/>
  <c r="AB698" i="2"/>
  <c r="R699" i="2"/>
  <c r="S699" i="2"/>
  <c r="T699" i="2"/>
  <c r="U699" i="2"/>
  <c r="V699" i="2"/>
  <c r="W699" i="2"/>
  <c r="X699" i="2"/>
  <c r="Y699" i="2"/>
  <c r="AB699" i="2"/>
  <c r="R700" i="2"/>
  <c r="S700" i="2"/>
  <c r="T700" i="2"/>
  <c r="U700" i="2"/>
  <c r="V700" i="2"/>
  <c r="W700" i="2"/>
  <c r="X700" i="2"/>
  <c r="Y700" i="2"/>
  <c r="AB700" i="2"/>
  <c r="S701" i="2"/>
  <c r="T701" i="2"/>
  <c r="U701" i="2"/>
  <c r="R701" i="2" s="1"/>
  <c r="V701" i="2"/>
  <c r="W701" i="2"/>
  <c r="X701" i="2"/>
  <c r="Y701" i="2"/>
  <c r="AB701" i="2"/>
  <c r="S702" i="2"/>
  <c r="T702" i="2"/>
  <c r="U702" i="2"/>
  <c r="R702" i="2" s="1"/>
  <c r="V702" i="2"/>
  <c r="W702" i="2"/>
  <c r="X702" i="2"/>
  <c r="Y702" i="2"/>
  <c r="AB702" i="2"/>
  <c r="S703" i="2"/>
  <c r="T703" i="2"/>
  <c r="U703" i="2"/>
  <c r="R703" i="2" s="1"/>
  <c r="V703" i="2"/>
  <c r="W703" i="2"/>
  <c r="X703" i="2"/>
  <c r="Y703" i="2"/>
  <c r="AB703" i="2"/>
  <c r="S704" i="2"/>
  <c r="T704" i="2"/>
  <c r="U704" i="2"/>
  <c r="R704" i="2" s="1"/>
  <c r="V704" i="2"/>
  <c r="W704" i="2"/>
  <c r="X704" i="2"/>
  <c r="Y704" i="2"/>
  <c r="AB704" i="2"/>
  <c r="S705" i="2"/>
  <c r="T705" i="2"/>
  <c r="V705" i="2"/>
  <c r="W705" i="2"/>
  <c r="X705" i="2"/>
  <c r="Y705" i="2"/>
  <c r="AB705" i="2"/>
  <c r="S706" i="2"/>
  <c r="T706" i="2"/>
  <c r="U706" i="2"/>
  <c r="R706" i="2" s="1"/>
  <c r="V706" i="2"/>
  <c r="W706" i="2"/>
  <c r="X706" i="2"/>
  <c r="Y706" i="2"/>
  <c r="AB706" i="2"/>
  <c r="S707" i="2"/>
  <c r="T707" i="2"/>
  <c r="V707" i="2"/>
  <c r="W707" i="2"/>
  <c r="X707" i="2"/>
  <c r="Y707" i="2"/>
  <c r="AB707" i="2"/>
  <c r="S708" i="2"/>
  <c r="T708" i="2"/>
  <c r="V708" i="2"/>
  <c r="W708" i="2"/>
  <c r="X708" i="2"/>
  <c r="Y708" i="2"/>
  <c r="AB708" i="2"/>
  <c r="S709" i="2"/>
  <c r="T709" i="2"/>
  <c r="V709" i="2"/>
  <c r="W709" i="2"/>
  <c r="X709" i="2"/>
  <c r="Y709" i="2"/>
  <c r="AB709" i="2"/>
  <c r="S710" i="2"/>
  <c r="T710" i="2"/>
  <c r="V710" i="2"/>
  <c r="W710" i="2"/>
  <c r="X710" i="2"/>
  <c r="Y710" i="2"/>
  <c r="AB710" i="2"/>
  <c r="S711" i="2"/>
  <c r="T711" i="2"/>
  <c r="V711" i="2"/>
  <c r="W711" i="2"/>
  <c r="X711" i="2"/>
  <c r="Y711" i="2"/>
  <c r="AB711" i="2"/>
  <c r="S712" i="2"/>
  <c r="T712" i="2"/>
  <c r="U712" i="2"/>
  <c r="R712" i="2" s="1"/>
  <c r="V712" i="2"/>
  <c r="W712" i="2"/>
  <c r="X712" i="2"/>
  <c r="Y712" i="2"/>
  <c r="AB712" i="2"/>
  <c r="S713" i="2"/>
  <c r="T713" i="2"/>
  <c r="U713" i="2"/>
  <c r="R713" i="2" s="1"/>
  <c r="V713" i="2"/>
  <c r="W713" i="2"/>
  <c r="X713" i="2"/>
  <c r="Y713" i="2"/>
  <c r="AB713" i="2"/>
  <c r="S714" i="2"/>
  <c r="T714" i="2"/>
  <c r="V714" i="2"/>
  <c r="W714" i="2"/>
  <c r="X714" i="2"/>
  <c r="Y714" i="2"/>
  <c r="AB714" i="2"/>
  <c r="S715" i="2"/>
  <c r="T715" i="2"/>
  <c r="V715" i="2"/>
  <c r="W715" i="2"/>
  <c r="X715" i="2"/>
  <c r="Y715" i="2"/>
  <c r="AB715" i="2"/>
  <c r="S716" i="2"/>
  <c r="T716" i="2"/>
  <c r="U716" i="2"/>
  <c r="R716" i="2" s="1"/>
  <c r="V716" i="2"/>
  <c r="W716" i="2"/>
  <c r="X716" i="2"/>
  <c r="Y716" i="2"/>
  <c r="AB716" i="2"/>
  <c r="S717" i="2"/>
  <c r="T717" i="2"/>
  <c r="V717" i="2"/>
  <c r="W717" i="2"/>
  <c r="X717" i="2"/>
  <c r="Y717" i="2"/>
  <c r="AB717" i="2"/>
  <c r="S718" i="2"/>
  <c r="T718" i="2"/>
  <c r="V718" i="2"/>
  <c r="W718" i="2"/>
  <c r="X718" i="2"/>
  <c r="Y718" i="2"/>
  <c r="AB718" i="2"/>
  <c r="R719" i="2"/>
  <c r="S719" i="2"/>
  <c r="T719" i="2"/>
  <c r="U719" i="2"/>
  <c r="V719" i="2"/>
  <c r="W719" i="2"/>
  <c r="X719" i="2"/>
  <c r="Y719" i="2"/>
  <c r="AB719" i="2"/>
  <c r="R720" i="2"/>
  <c r="S720" i="2"/>
  <c r="T720" i="2"/>
  <c r="U720" i="2"/>
  <c r="V720" i="2"/>
  <c r="W720" i="2"/>
  <c r="X720" i="2"/>
  <c r="Y720" i="2"/>
  <c r="AB720" i="2"/>
  <c r="R721" i="2"/>
  <c r="S721" i="2"/>
  <c r="T721" i="2"/>
  <c r="U721" i="2"/>
  <c r="V721" i="2"/>
  <c r="W721" i="2"/>
  <c r="X721" i="2"/>
  <c r="Y721" i="2"/>
  <c r="AB721" i="2"/>
  <c r="R722" i="2"/>
  <c r="S722" i="2"/>
  <c r="T722" i="2"/>
  <c r="U722" i="2"/>
  <c r="V722" i="2"/>
  <c r="W722" i="2"/>
  <c r="X722" i="2"/>
  <c r="Y722" i="2"/>
  <c r="AB722" i="2"/>
  <c r="R723" i="2"/>
  <c r="S723" i="2"/>
  <c r="T723" i="2"/>
  <c r="U723" i="2"/>
  <c r="V723" i="2"/>
  <c r="W723" i="2"/>
  <c r="X723" i="2"/>
  <c r="Y723" i="2"/>
  <c r="AB723" i="2"/>
  <c r="R724" i="2"/>
  <c r="S724" i="2"/>
  <c r="T724" i="2"/>
  <c r="U724" i="2"/>
  <c r="V724" i="2"/>
  <c r="W724" i="2"/>
  <c r="X724" i="2"/>
  <c r="Y724" i="2"/>
  <c r="AB724" i="2"/>
  <c r="R725" i="2"/>
  <c r="S725" i="2"/>
  <c r="T725" i="2"/>
  <c r="U725" i="2"/>
  <c r="V725" i="2"/>
  <c r="W725" i="2"/>
  <c r="X725" i="2"/>
  <c r="Y725" i="2"/>
  <c r="AB725" i="2"/>
  <c r="R726" i="2"/>
  <c r="S726" i="2"/>
  <c r="T726" i="2"/>
  <c r="U726" i="2"/>
  <c r="V726" i="2"/>
  <c r="W726" i="2"/>
  <c r="X726" i="2"/>
  <c r="Y726" i="2"/>
  <c r="AB726" i="2"/>
  <c r="R727" i="2"/>
  <c r="S727" i="2"/>
  <c r="T727" i="2"/>
  <c r="U727" i="2"/>
  <c r="V727" i="2"/>
  <c r="W727" i="2"/>
  <c r="X727" i="2"/>
  <c r="Y727" i="2"/>
  <c r="AB727" i="2"/>
  <c r="R728" i="2"/>
  <c r="S728" i="2"/>
  <c r="T728" i="2"/>
  <c r="U728" i="2"/>
  <c r="V728" i="2"/>
  <c r="W728" i="2"/>
  <c r="X728" i="2"/>
  <c r="Y728" i="2"/>
  <c r="AB728" i="2"/>
  <c r="S729" i="2"/>
  <c r="T729" i="2"/>
  <c r="U729" i="2"/>
  <c r="R729" i="2" s="1"/>
  <c r="V729" i="2"/>
  <c r="W729" i="2"/>
  <c r="X729" i="2"/>
  <c r="Y729" i="2"/>
  <c r="AB729" i="2"/>
  <c r="S730" i="2"/>
  <c r="T730" i="2"/>
  <c r="U730" i="2"/>
  <c r="R730" i="2" s="1"/>
  <c r="V730" i="2"/>
  <c r="W730" i="2"/>
  <c r="X730" i="2"/>
  <c r="Y730" i="2"/>
  <c r="AB730" i="2"/>
  <c r="S731" i="2"/>
  <c r="T731" i="2"/>
  <c r="U731" i="2"/>
  <c r="R731" i="2" s="1"/>
  <c r="V731" i="2"/>
  <c r="W731" i="2"/>
  <c r="X731" i="2"/>
  <c r="Y731" i="2"/>
  <c r="AB731" i="2"/>
  <c r="S732" i="2"/>
  <c r="T732" i="2"/>
  <c r="U732" i="2"/>
  <c r="R732" i="2" s="1"/>
  <c r="V732" i="2"/>
  <c r="W732" i="2"/>
  <c r="X732" i="2"/>
  <c r="Y732" i="2"/>
  <c r="AB732" i="2"/>
  <c r="S733" i="2"/>
  <c r="T733" i="2"/>
  <c r="U733" i="2"/>
  <c r="R733" i="2" s="1"/>
  <c r="V733" i="2"/>
  <c r="W733" i="2"/>
  <c r="X733" i="2"/>
  <c r="Y733" i="2"/>
  <c r="AB733" i="2"/>
  <c r="S734" i="2"/>
  <c r="T734" i="2"/>
  <c r="U734" i="2"/>
  <c r="R734" i="2" s="1"/>
  <c r="V734" i="2"/>
  <c r="W734" i="2"/>
  <c r="X734" i="2"/>
  <c r="Y734" i="2"/>
  <c r="AB734" i="2"/>
  <c r="S735" i="2"/>
  <c r="T735" i="2"/>
  <c r="U735" i="2"/>
  <c r="R735" i="2" s="1"/>
  <c r="V735" i="2"/>
  <c r="W735" i="2"/>
  <c r="X735" i="2"/>
  <c r="Y735" i="2"/>
  <c r="AB735" i="2"/>
  <c r="S736" i="2"/>
  <c r="T736" i="2"/>
  <c r="U736" i="2"/>
  <c r="R736" i="2" s="1"/>
  <c r="V736" i="2"/>
  <c r="W736" i="2"/>
  <c r="X736" i="2"/>
  <c r="Y736" i="2"/>
  <c r="AB736" i="2"/>
  <c r="S737" i="2"/>
  <c r="T737" i="2"/>
  <c r="U737" i="2"/>
  <c r="R737" i="2" s="1"/>
  <c r="V737" i="2"/>
  <c r="W737" i="2"/>
  <c r="X737" i="2"/>
  <c r="Y737" i="2"/>
  <c r="AB737" i="2"/>
  <c r="S738" i="2"/>
  <c r="T738" i="2"/>
  <c r="U738" i="2"/>
  <c r="R738" i="2" s="1"/>
  <c r="V738" i="2"/>
  <c r="W738" i="2"/>
  <c r="X738" i="2"/>
  <c r="Y738" i="2"/>
  <c r="AB738" i="2"/>
  <c r="S739" i="2"/>
  <c r="T739" i="2"/>
  <c r="U739" i="2"/>
  <c r="R739" i="2" s="1"/>
  <c r="V739" i="2"/>
  <c r="W739" i="2"/>
  <c r="X739" i="2"/>
  <c r="Y739" i="2"/>
  <c r="AB739" i="2"/>
  <c r="S740" i="2"/>
  <c r="T740" i="2"/>
  <c r="U740" i="2"/>
  <c r="R740" i="2" s="1"/>
  <c r="V740" i="2"/>
  <c r="W740" i="2"/>
  <c r="X740" i="2"/>
  <c r="Y740" i="2"/>
  <c r="AB740" i="2"/>
  <c r="S741" i="2"/>
  <c r="T741" i="2"/>
  <c r="U741" i="2"/>
  <c r="R741" i="2" s="1"/>
  <c r="V741" i="2"/>
  <c r="W741" i="2"/>
  <c r="X741" i="2"/>
  <c r="Y741" i="2"/>
  <c r="AB741" i="2"/>
  <c r="S742" i="2"/>
  <c r="T742" i="2"/>
  <c r="U742" i="2"/>
  <c r="R742" i="2" s="1"/>
  <c r="V742" i="2"/>
  <c r="W742" i="2"/>
  <c r="X742" i="2"/>
  <c r="Y742" i="2"/>
  <c r="AB742" i="2"/>
  <c r="R743" i="2"/>
  <c r="S743" i="2"/>
  <c r="T743" i="2"/>
  <c r="U743" i="2"/>
  <c r="V743" i="2"/>
  <c r="W743" i="2"/>
  <c r="X743" i="2"/>
  <c r="Y743" i="2"/>
  <c r="AB743" i="2"/>
  <c r="R744" i="2"/>
  <c r="S744" i="2"/>
  <c r="T744" i="2"/>
  <c r="U744" i="2"/>
  <c r="V744" i="2"/>
  <c r="W744" i="2"/>
  <c r="X744" i="2"/>
  <c r="Y744" i="2"/>
  <c r="AB744" i="2"/>
  <c r="R745" i="2"/>
  <c r="S745" i="2"/>
  <c r="T745" i="2"/>
  <c r="U745" i="2"/>
  <c r="V745" i="2"/>
  <c r="W745" i="2"/>
  <c r="X745" i="2"/>
  <c r="Y745" i="2"/>
  <c r="AB745" i="2"/>
  <c r="R746" i="2"/>
  <c r="S746" i="2"/>
  <c r="T746" i="2"/>
  <c r="U746" i="2"/>
  <c r="V746" i="2"/>
  <c r="W746" i="2"/>
  <c r="X746" i="2"/>
  <c r="Y746" i="2"/>
  <c r="AB746" i="2"/>
  <c r="S747" i="2"/>
  <c r="T747" i="2"/>
  <c r="U747" i="2"/>
  <c r="R747" i="2" s="1"/>
  <c r="V747" i="2"/>
  <c r="W747" i="2"/>
  <c r="X747" i="2"/>
  <c r="Y747" i="2"/>
  <c r="AB747" i="2"/>
  <c r="S748" i="2"/>
  <c r="T748" i="2"/>
  <c r="U748" i="2"/>
  <c r="R748" i="2" s="1"/>
  <c r="V748" i="2"/>
  <c r="W748" i="2"/>
  <c r="X748" i="2"/>
  <c r="Y748" i="2"/>
  <c r="AB748" i="2"/>
  <c r="S749" i="2"/>
  <c r="T749" i="2"/>
  <c r="U749" i="2"/>
  <c r="R749" i="2" s="1"/>
  <c r="V749" i="2"/>
  <c r="W749" i="2"/>
  <c r="X749" i="2"/>
  <c r="Y749" i="2"/>
  <c r="AB749" i="2"/>
  <c r="S750" i="2"/>
  <c r="T750" i="2"/>
  <c r="U750" i="2"/>
  <c r="R750" i="2" s="1"/>
  <c r="V750" i="2"/>
  <c r="W750" i="2"/>
  <c r="X750" i="2"/>
  <c r="Y750" i="2"/>
  <c r="AB750" i="2"/>
  <c r="S751" i="2"/>
  <c r="T751" i="2"/>
  <c r="U751" i="2"/>
  <c r="R751" i="2" s="1"/>
  <c r="V751" i="2"/>
  <c r="W751" i="2"/>
  <c r="X751" i="2"/>
  <c r="Y751" i="2"/>
  <c r="AB751" i="2"/>
  <c r="S752" i="2"/>
  <c r="T752" i="2"/>
  <c r="U752" i="2"/>
  <c r="R752" i="2" s="1"/>
  <c r="V752" i="2"/>
  <c r="W752" i="2"/>
  <c r="X752" i="2"/>
  <c r="Y752" i="2"/>
  <c r="AB752" i="2"/>
  <c r="S753" i="2"/>
  <c r="T753" i="2"/>
  <c r="U753" i="2"/>
  <c r="R753" i="2" s="1"/>
  <c r="V753" i="2"/>
  <c r="W753" i="2"/>
  <c r="X753" i="2"/>
  <c r="Y753" i="2"/>
  <c r="AB753" i="2"/>
  <c r="S754" i="2"/>
  <c r="T754" i="2"/>
  <c r="U754" i="2"/>
  <c r="R754" i="2" s="1"/>
  <c r="V754" i="2"/>
  <c r="W754" i="2"/>
  <c r="X754" i="2"/>
  <c r="Y754" i="2"/>
  <c r="AB754" i="2"/>
  <c r="S755" i="2"/>
  <c r="T755" i="2"/>
  <c r="U755" i="2"/>
  <c r="R755" i="2" s="1"/>
  <c r="V755" i="2"/>
  <c r="W755" i="2"/>
  <c r="X755" i="2"/>
  <c r="Y755" i="2"/>
  <c r="AB755" i="2"/>
  <c r="S756" i="2"/>
  <c r="T756" i="2"/>
  <c r="U756" i="2"/>
  <c r="R756" i="2" s="1"/>
  <c r="V756" i="2"/>
  <c r="W756" i="2"/>
  <c r="X756" i="2"/>
  <c r="Y756" i="2"/>
  <c r="AB756" i="2"/>
  <c r="S757" i="2"/>
  <c r="T757" i="2"/>
  <c r="U757" i="2"/>
  <c r="R757" i="2" s="1"/>
  <c r="V757" i="2"/>
  <c r="W757" i="2"/>
  <c r="X757" i="2"/>
  <c r="Y757" i="2"/>
  <c r="AB757" i="2"/>
  <c r="R758" i="2"/>
  <c r="S758" i="2"/>
  <c r="T758" i="2"/>
  <c r="U758" i="2"/>
  <c r="V758" i="2"/>
  <c r="W758" i="2"/>
  <c r="X758" i="2"/>
  <c r="Y758" i="2"/>
  <c r="AB758" i="2"/>
  <c r="R759" i="2"/>
  <c r="S759" i="2"/>
  <c r="T759" i="2"/>
  <c r="U759" i="2"/>
  <c r="V759" i="2"/>
  <c r="W759" i="2"/>
  <c r="X759" i="2"/>
  <c r="Y759" i="2"/>
  <c r="AB759" i="2"/>
  <c r="R760" i="2"/>
  <c r="S760" i="2"/>
  <c r="T760" i="2"/>
  <c r="U760" i="2"/>
  <c r="V760" i="2"/>
  <c r="W760" i="2"/>
  <c r="X760" i="2"/>
  <c r="Y760" i="2"/>
  <c r="AB760" i="2"/>
  <c r="R761" i="2"/>
  <c r="S761" i="2"/>
  <c r="T761" i="2"/>
  <c r="U761" i="2"/>
  <c r="V761" i="2"/>
  <c r="W761" i="2"/>
  <c r="X761" i="2"/>
  <c r="Y761" i="2"/>
  <c r="AB761" i="2"/>
  <c r="S762" i="2"/>
  <c r="T762" i="2"/>
  <c r="U762" i="2"/>
  <c r="R762" i="2" s="1"/>
  <c r="V762" i="2"/>
  <c r="W762" i="2"/>
  <c r="X762" i="2"/>
  <c r="Y762" i="2"/>
  <c r="AB762" i="2"/>
  <c r="S763" i="2"/>
  <c r="T763" i="2"/>
  <c r="U763" i="2"/>
  <c r="R763" i="2" s="1"/>
  <c r="V763" i="2"/>
  <c r="W763" i="2"/>
  <c r="X763" i="2"/>
  <c r="Y763" i="2"/>
  <c r="AB763" i="2"/>
  <c r="S764" i="2"/>
  <c r="T764" i="2"/>
  <c r="U764" i="2"/>
  <c r="R764" i="2" s="1"/>
  <c r="V764" i="2"/>
  <c r="W764" i="2"/>
  <c r="X764" i="2"/>
  <c r="Y764" i="2"/>
  <c r="AB764" i="2"/>
  <c r="S765" i="2"/>
  <c r="T765" i="2"/>
  <c r="U765" i="2"/>
  <c r="R765" i="2" s="1"/>
  <c r="V765" i="2"/>
  <c r="W765" i="2"/>
  <c r="X765" i="2"/>
  <c r="Y765" i="2"/>
  <c r="AB765" i="2"/>
  <c r="S766" i="2"/>
  <c r="T766" i="2"/>
  <c r="U766" i="2"/>
  <c r="R766" i="2" s="1"/>
  <c r="V766" i="2"/>
  <c r="W766" i="2"/>
  <c r="X766" i="2"/>
  <c r="Y766" i="2"/>
  <c r="AB766" i="2"/>
  <c r="S767" i="2"/>
  <c r="T767" i="2"/>
  <c r="U767" i="2"/>
  <c r="R767" i="2" s="1"/>
  <c r="V767" i="2"/>
  <c r="W767" i="2"/>
  <c r="X767" i="2"/>
  <c r="Y767" i="2"/>
  <c r="AB767" i="2"/>
  <c r="S768" i="2"/>
  <c r="T768" i="2"/>
  <c r="U768" i="2"/>
  <c r="R768" i="2" s="1"/>
  <c r="V768" i="2"/>
  <c r="W768" i="2"/>
  <c r="X768" i="2"/>
  <c r="Y768" i="2"/>
  <c r="AB768" i="2"/>
  <c r="S769" i="2"/>
  <c r="T769" i="2"/>
  <c r="U769" i="2"/>
  <c r="R769" i="2" s="1"/>
  <c r="V769" i="2"/>
  <c r="W769" i="2"/>
  <c r="X769" i="2"/>
  <c r="Y769" i="2"/>
  <c r="AB769" i="2"/>
  <c r="S770" i="2"/>
  <c r="T770" i="2"/>
  <c r="U770" i="2"/>
  <c r="R770" i="2" s="1"/>
  <c r="V770" i="2"/>
  <c r="W770" i="2"/>
  <c r="X770" i="2"/>
  <c r="Y770" i="2"/>
  <c r="AB770" i="2"/>
  <c r="S771" i="2"/>
  <c r="T771" i="2"/>
  <c r="U771" i="2"/>
  <c r="R771" i="2" s="1"/>
  <c r="V771" i="2"/>
  <c r="W771" i="2"/>
  <c r="X771" i="2"/>
  <c r="Y771" i="2"/>
  <c r="AB771" i="2"/>
  <c r="S772" i="2"/>
  <c r="T772" i="2"/>
  <c r="U772" i="2"/>
  <c r="R772" i="2" s="1"/>
  <c r="V772" i="2"/>
  <c r="W772" i="2"/>
  <c r="X772" i="2"/>
  <c r="Y772" i="2"/>
  <c r="AB772" i="2"/>
  <c r="S773" i="2"/>
  <c r="T773" i="2"/>
  <c r="U773" i="2"/>
  <c r="R773" i="2" s="1"/>
  <c r="V773" i="2"/>
  <c r="W773" i="2"/>
  <c r="X773" i="2"/>
  <c r="Y773" i="2"/>
  <c r="AB773" i="2"/>
  <c r="S774" i="2"/>
  <c r="T774" i="2"/>
  <c r="U774" i="2"/>
  <c r="R774" i="2" s="1"/>
  <c r="V774" i="2"/>
  <c r="W774" i="2"/>
  <c r="X774" i="2"/>
  <c r="Y774" i="2"/>
  <c r="AB774" i="2"/>
  <c r="S775" i="2"/>
  <c r="T775" i="2"/>
  <c r="U775" i="2"/>
  <c r="R775" i="2" s="1"/>
  <c r="V775" i="2"/>
  <c r="W775" i="2"/>
  <c r="X775" i="2"/>
  <c r="Y775" i="2"/>
  <c r="AB775" i="2"/>
  <c r="R776" i="2"/>
  <c r="S776" i="2"/>
  <c r="T776" i="2"/>
  <c r="U776" i="2"/>
  <c r="V776" i="2"/>
  <c r="W776" i="2"/>
  <c r="X776" i="2"/>
  <c r="Y776" i="2"/>
  <c r="AB776" i="2"/>
  <c r="R777" i="2"/>
  <c r="S777" i="2"/>
  <c r="T777" i="2"/>
  <c r="U777" i="2"/>
  <c r="V777" i="2"/>
  <c r="W777" i="2"/>
  <c r="X777" i="2"/>
  <c r="Y777" i="2"/>
  <c r="AB777" i="2"/>
  <c r="R778" i="2"/>
  <c r="S778" i="2"/>
  <c r="T778" i="2"/>
  <c r="U778" i="2"/>
  <c r="V778" i="2"/>
  <c r="W778" i="2"/>
  <c r="X778" i="2"/>
  <c r="Y778" i="2"/>
  <c r="AB778" i="2"/>
  <c r="R779" i="2"/>
  <c r="S779" i="2"/>
  <c r="T779" i="2"/>
  <c r="U779" i="2"/>
  <c r="V779" i="2"/>
  <c r="W779" i="2"/>
  <c r="X779" i="2"/>
  <c r="Y779" i="2"/>
  <c r="AB779" i="2"/>
  <c r="S780" i="2"/>
  <c r="T780" i="2"/>
  <c r="U780" i="2"/>
  <c r="R780" i="2" s="1"/>
  <c r="V780" i="2"/>
  <c r="W780" i="2"/>
  <c r="X780" i="2"/>
  <c r="Y780" i="2"/>
  <c r="AB780" i="2"/>
  <c r="S781" i="2"/>
  <c r="T781" i="2"/>
  <c r="U781" i="2"/>
  <c r="R781" i="2" s="1"/>
  <c r="V781" i="2"/>
  <c r="W781" i="2"/>
  <c r="X781" i="2"/>
  <c r="Y781" i="2"/>
  <c r="AB781" i="2"/>
  <c r="S782" i="2"/>
  <c r="T782" i="2"/>
  <c r="U782" i="2"/>
  <c r="R782" i="2" s="1"/>
  <c r="V782" i="2"/>
  <c r="W782" i="2"/>
  <c r="X782" i="2"/>
  <c r="Y782" i="2"/>
  <c r="AB782" i="2"/>
  <c r="S783" i="2"/>
  <c r="T783" i="2"/>
  <c r="U783" i="2"/>
  <c r="R783" i="2" s="1"/>
  <c r="V783" i="2"/>
  <c r="W783" i="2"/>
  <c r="X783" i="2"/>
  <c r="Y783" i="2"/>
  <c r="AB783" i="2"/>
  <c r="S784" i="2"/>
  <c r="T784" i="2"/>
  <c r="U784" i="2"/>
  <c r="R784" i="2" s="1"/>
  <c r="V784" i="2"/>
  <c r="W784" i="2"/>
  <c r="X784" i="2"/>
  <c r="Y784" i="2"/>
  <c r="AB784" i="2"/>
  <c r="S785" i="2"/>
  <c r="T785" i="2"/>
  <c r="U785" i="2"/>
  <c r="R785" i="2" s="1"/>
  <c r="V785" i="2"/>
  <c r="W785" i="2"/>
  <c r="X785" i="2"/>
  <c r="Y785" i="2"/>
  <c r="AB785" i="2"/>
  <c r="S786" i="2"/>
  <c r="T786" i="2"/>
  <c r="U786" i="2"/>
  <c r="R786" i="2" s="1"/>
  <c r="V786" i="2"/>
  <c r="W786" i="2"/>
  <c r="X786" i="2"/>
  <c r="Y786" i="2"/>
  <c r="AB786" i="2"/>
  <c r="S787" i="2"/>
  <c r="T787" i="2"/>
  <c r="U787" i="2"/>
  <c r="R787" i="2" s="1"/>
  <c r="V787" i="2"/>
  <c r="W787" i="2"/>
  <c r="X787" i="2"/>
  <c r="Y787" i="2"/>
  <c r="AB787" i="2"/>
  <c r="S788" i="2"/>
  <c r="T788" i="2"/>
  <c r="U788" i="2"/>
  <c r="R788" i="2" s="1"/>
  <c r="V788" i="2"/>
  <c r="W788" i="2"/>
  <c r="X788" i="2"/>
  <c r="Y788" i="2"/>
  <c r="AB788" i="2"/>
  <c r="S789" i="2"/>
  <c r="T789" i="2"/>
  <c r="U789" i="2"/>
  <c r="R789" i="2" s="1"/>
  <c r="V789" i="2"/>
  <c r="W789" i="2"/>
  <c r="X789" i="2"/>
  <c r="Y789" i="2"/>
  <c r="AB789" i="2"/>
  <c r="S790" i="2"/>
  <c r="T790" i="2"/>
  <c r="U790" i="2"/>
  <c r="R790" i="2" s="1"/>
  <c r="V790" i="2"/>
  <c r="W790" i="2"/>
  <c r="X790" i="2"/>
  <c r="Y790" i="2"/>
  <c r="AB790" i="2"/>
  <c r="S791" i="2"/>
  <c r="T791" i="2"/>
  <c r="U791" i="2"/>
  <c r="R791" i="2" s="1"/>
  <c r="V791" i="2"/>
  <c r="W791" i="2"/>
  <c r="X791" i="2"/>
  <c r="Y791" i="2"/>
  <c r="AB791" i="2"/>
  <c r="S792" i="2"/>
  <c r="T792" i="2"/>
  <c r="U792" i="2"/>
  <c r="R792" i="2" s="1"/>
  <c r="V792" i="2"/>
  <c r="W792" i="2"/>
  <c r="X792" i="2"/>
  <c r="Y792" i="2"/>
  <c r="AB792" i="2"/>
  <c r="R793" i="2"/>
  <c r="S793" i="2"/>
  <c r="T793" i="2"/>
  <c r="U793" i="2"/>
  <c r="V793" i="2"/>
  <c r="W793" i="2"/>
  <c r="X793" i="2"/>
  <c r="Y793" i="2"/>
  <c r="AB793" i="2"/>
  <c r="R794" i="2"/>
  <c r="S794" i="2"/>
  <c r="T794" i="2"/>
  <c r="U794" i="2"/>
  <c r="V794" i="2"/>
  <c r="W794" i="2"/>
  <c r="X794" i="2"/>
  <c r="Y794" i="2"/>
  <c r="AB794" i="2"/>
  <c r="R795" i="2"/>
  <c r="S795" i="2"/>
  <c r="T795" i="2"/>
  <c r="U795" i="2"/>
  <c r="V795" i="2"/>
  <c r="W795" i="2"/>
  <c r="X795" i="2"/>
  <c r="Y795" i="2"/>
  <c r="AB795" i="2"/>
  <c r="R796" i="2"/>
  <c r="S796" i="2"/>
  <c r="T796" i="2"/>
  <c r="U796" i="2"/>
  <c r="V796" i="2"/>
  <c r="W796" i="2"/>
  <c r="X796" i="2"/>
  <c r="Y796" i="2"/>
  <c r="AB796" i="2"/>
  <c r="R797" i="2"/>
  <c r="S797" i="2"/>
  <c r="T797" i="2"/>
  <c r="U797" i="2"/>
  <c r="V797" i="2"/>
  <c r="W797" i="2"/>
  <c r="X797" i="2"/>
  <c r="Y797" i="2"/>
  <c r="AB797" i="2"/>
  <c r="S798" i="2"/>
  <c r="T798" i="2"/>
  <c r="U798" i="2"/>
  <c r="R798" i="2" s="1"/>
  <c r="V798" i="2"/>
  <c r="W798" i="2"/>
  <c r="X798" i="2"/>
  <c r="Y798" i="2"/>
  <c r="AB798" i="2"/>
  <c r="S799" i="2"/>
  <c r="T799" i="2"/>
  <c r="U799" i="2"/>
  <c r="R799" i="2" s="1"/>
  <c r="V799" i="2"/>
  <c r="W799" i="2"/>
  <c r="X799" i="2"/>
  <c r="Y799" i="2"/>
  <c r="AB799" i="2"/>
  <c r="S800" i="2"/>
  <c r="T800" i="2"/>
  <c r="U800" i="2"/>
  <c r="R800" i="2" s="1"/>
  <c r="V800" i="2"/>
  <c r="W800" i="2"/>
  <c r="X800" i="2"/>
  <c r="Y800" i="2"/>
  <c r="AB800" i="2"/>
  <c r="S801" i="2"/>
  <c r="T801" i="2"/>
  <c r="U801" i="2"/>
  <c r="R801" i="2" s="1"/>
  <c r="V801" i="2"/>
  <c r="W801" i="2"/>
  <c r="X801" i="2"/>
  <c r="Y801" i="2"/>
  <c r="AB801" i="2"/>
  <c r="S802" i="2"/>
  <c r="T802" i="2"/>
  <c r="U802" i="2"/>
  <c r="R802" i="2" s="1"/>
  <c r="V802" i="2"/>
  <c r="W802" i="2"/>
  <c r="X802" i="2"/>
  <c r="Y802" i="2"/>
  <c r="AB802" i="2"/>
  <c r="S803" i="2"/>
  <c r="T803" i="2"/>
  <c r="U803" i="2"/>
  <c r="R803" i="2" s="1"/>
  <c r="V803" i="2"/>
  <c r="W803" i="2"/>
  <c r="X803" i="2"/>
  <c r="Y803" i="2"/>
  <c r="AB803" i="2"/>
  <c r="S804" i="2"/>
  <c r="T804" i="2"/>
  <c r="U804" i="2"/>
  <c r="R804" i="2" s="1"/>
  <c r="V804" i="2"/>
  <c r="W804" i="2"/>
  <c r="X804" i="2"/>
  <c r="Y804" i="2"/>
  <c r="AB804" i="2"/>
  <c r="S805" i="2"/>
  <c r="T805" i="2"/>
  <c r="U805" i="2"/>
  <c r="R805" i="2" s="1"/>
  <c r="V805" i="2"/>
  <c r="W805" i="2"/>
  <c r="X805" i="2"/>
  <c r="Y805" i="2"/>
  <c r="AB805" i="2"/>
  <c r="S806" i="2"/>
  <c r="T806" i="2"/>
  <c r="U806" i="2"/>
  <c r="R806" i="2" s="1"/>
  <c r="V806" i="2"/>
  <c r="W806" i="2"/>
  <c r="X806" i="2"/>
  <c r="Y806" i="2"/>
  <c r="AB806" i="2"/>
  <c r="S807" i="2"/>
  <c r="T807" i="2"/>
  <c r="U807" i="2"/>
  <c r="R807" i="2" s="1"/>
  <c r="V807" i="2"/>
  <c r="W807" i="2"/>
  <c r="X807" i="2"/>
  <c r="Y807" i="2"/>
  <c r="AB807" i="2"/>
  <c r="S808" i="2"/>
  <c r="T808" i="2"/>
  <c r="U808" i="2"/>
  <c r="R808" i="2" s="1"/>
  <c r="V808" i="2"/>
  <c r="W808" i="2"/>
  <c r="X808" i="2"/>
  <c r="Y808" i="2"/>
  <c r="AB808" i="2"/>
  <c r="S809" i="2"/>
  <c r="T809" i="2"/>
  <c r="U809" i="2"/>
  <c r="R809" i="2" s="1"/>
  <c r="V809" i="2"/>
  <c r="W809" i="2"/>
  <c r="X809" i="2"/>
  <c r="Y809" i="2"/>
  <c r="AB809" i="2"/>
  <c r="R810" i="2"/>
  <c r="S810" i="2"/>
  <c r="T810" i="2"/>
  <c r="U810" i="2"/>
  <c r="V810" i="2"/>
  <c r="W810" i="2"/>
  <c r="X810" i="2"/>
  <c r="Y810" i="2"/>
  <c r="AB810" i="2"/>
  <c r="R811" i="2"/>
  <c r="S811" i="2"/>
  <c r="T811" i="2"/>
  <c r="U811" i="2"/>
  <c r="V811" i="2"/>
  <c r="W811" i="2"/>
  <c r="X811" i="2"/>
  <c r="Y811" i="2"/>
  <c r="AB811" i="2"/>
  <c r="R812" i="2"/>
  <c r="S812" i="2"/>
  <c r="T812" i="2"/>
  <c r="U812" i="2"/>
  <c r="V812" i="2"/>
  <c r="W812" i="2"/>
  <c r="X812" i="2"/>
  <c r="Y812" i="2"/>
  <c r="AB812" i="2"/>
  <c r="R813" i="2"/>
  <c r="S813" i="2"/>
  <c r="T813" i="2"/>
  <c r="U813" i="2"/>
  <c r="V813" i="2"/>
  <c r="W813" i="2"/>
  <c r="X813" i="2"/>
  <c r="Y813" i="2"/>
  <c r="AB813" i="2"/>
  <c r="R814" i="2"/>
  <c r="S814" i="2"/>
  <c r="T814" i="2"/>
  <c r="U814" i="2"/>
  <c r="V814" i="2"/>
  <c r="W814" i="2"/>
  <c r="X814" i="2"/>
  <c r="Y814" i="2"/>
  <c r="AB814" i="2"/>
  <c r="S815" i="2"/>
  <c r="T815" i="2"/>
  <c r="U815" i="2"/>
  <c r="R815" i="2" s="1"/>
  <c r="V815" i="2"/>
  <c r="W815" i="2"/>
  <c r="X815" i="2"/>
  <c r="Y815" i="2"/>
  <c r="AB815" i="2"/>
  <c r="S816" i="2"/>
  <c r="T816" i="2"/>
  <c r="U816" i="2"/>
  <c r="R816" i="2" s="1"/>
  <c r="V816" i="2"/>
  <c r="W816" i="2"/>
  <c r="X816" i="2"/>
  <c r="Y816" i="2"/>
  <c r="AB816" i="2"/>
  <c r="S817" i="2"/>
  <c r="T817" i="2"/>
  <c r="U817" i="2"/>
  <c r="R817" i="2" s="1"/>
  <c r="V817" i="2"/>
  <c r="W817" i="2"/>
  <c r="X817" i="2"/>
  <c r="Y817" i="2"/>
  <c r="AB817" i="2"/>
  <c r="S818" i="2"/>
  <c r="T818" i="2"/>
  <c r="U818" i="2"/>
  <c r="R818" i="2" s="1"/>
  <c r="V818" i="2"/>
  <c r="W818" i="2"/>
  <c r="X818" i="2"/>
  <c r="Y818" i="2"/>
  <c r="AB818" i="2"/>
  <c r="S819" i="2"/>
  <c r="T819" i="2"/>
  <c r="U819" i="2"/>
  <c r="R819" i="2" s="1"/>
  <c r="V819" i="2"/>
  <c r="W819" i="2"/>
  <c r="X819" i="2"/>
  <c r="Y819" i="2"/>
  <c r="AB819" i="2"/>
  <c r="S820" i="2"/>
  <c r="T820" i="2"/>
  <c r="U820" i="2"/>
  <c r="R820" i="2" s="1"/>
  <c r="V820" i="2"/>
  <c r="W820" i="2"/>
  <c r="X820" i="2"/>
  <c r="Y820" i="2"/>
  <c r="AB820" i="2"/>
  <c r="S821" i="2"/>
  <c r="T821" i="2"/>
  <c r="U821" i="2"/>
  <c r="R821" i="2" s="1"/>
  <c r="V821" i="2"/>
  <c r="W821" i="2"/>
  <c r="X821" i="2"/>
  <c r="Y821" i="2"/>
  <c r="AB821" i="2"/>
  <c r="S822" i="2"/>
  <c r="T822" i="2"/>
  <c r="U822" i="2"/>
  <c r="R822" i="2" s="1"/>
  <c r="V822" i="2"/>
  <c r="W822" i="2"/>
  <c r="X822" i="2"/>
  <c r="Y822" i="2"/>
  <c r="AB822" i="2"/>
  <c r="S823" i="2"/>
  <c r="T823" i="2"/>
  <c r="U823" i="2"/>
  <c r="R823" i="2" s="1"/>
  <c r="V823" i="2"/>
  <c r="W823" i="2"/>
  <c r="X823" i="2"/>
  <c r="Y823" i="2"/>
  <c r="AB823" i="2"/>
  <c r="S824" i="2"/>
  <c r="T824" i="2"/>
  <c r="U824" i="2"/>
  <c r="R824" i="2" s="1"/>
  <c r="V824" i="2"/>
  <c r="W824" i="2"/>
  <c r="X824" i="2"/>
  <c r="Y824" i="2"/>
  <c r="AB824" i="2"/>
  <c r="S825" i="2"/>
  <c r="T825" i="2"/>
  <c r="U825" i="2"/>
  <c r="R825" i="2" s="1"/>
  <c r="V825" i="2"/>
  <c r="W825" i="2"/>
  <c r="X825" i="2"/>
  <c r="Y825" i="2"/>
  <c r="AB825" i="2"/>
  <c r="R826" i="2"/>
  <c r="S826" i="2"/>
  <c r="T826" i="2"/>
  <c r="U826" i="2"/>
  <c r="V826" i="2"/>
  <c r="W826" i="2"/>
  <c r="X826" i="2"/>
  <c r="Y826" i="2"/>
  <c r="AB826" i="2"/>
  <c r="R827" i="2"/>
  <c r="S827" i="2"/>
  <c r="T827" i="2"/>
  <c r="U827" i="2"/>
  <c r="V827" i="2"/>
  <c r="W827" i="2"/>
  <c r="X827" i="2"/>
  <c r="Y827" i="2"/>
  <c r="AB827" i="2"/>
  <c r="S828" i="2"/>
  <c r="T828" i="2"/>
  <c r="U828" i="2"/>
  <c r="R828" i="2" s="1"/>
  <c r="V828" i="2"/>
  <c r="W828" i="2"/>
  <c r="X828" i="2"/>
  <c r="Y828" i="2"/>
  <c r="AB828" i="2"/>
  <c r="S829" i="2"/>
  <c r="T829" i="2"/>
  <c r="V829" i="2"/>
  <c r="W829" i="2"/>
  <c r="X829" i="2"/>
  <c r="Y829" i="2"/>
  <c r="AB829" i="2"/>
  <c r="S830" i="2"/>
  <c r="T830" i="2"/>
  <c r="U830" i="2"/>
  <c r="R830" i="2" s="1"/>
  <c r="V830" i="2"/>
  <c r="W830" i="2"/>
  <c r="X830" i="2"/>
  <c r="Y830" i="2"/>
  <c r="AB830" i="2"/>
  <c r="S831" i="2"/>
  <c r="T831" i="2"/>
  <c r="U831" i="2"/>
  <c r="R831" i="2" s="1"/>
  <c r="V831" i="2"/>
  <c r="W831" i="2"/>
  <c r="X831" i="2"/>
  <c r="Y831" i="2"/>
  <c r="AB831" i="2"/>
  <c r="S832" i="2"/>
  <c r="T832" i="2"/>
  <c r="U832" i="2"/>
  <c r="R832" i="2" s="1"/>
  <c r="V832" i="2"/>
  <c r="W832" i="2"/>
  <c r="X832" i="2"/>
  <c r="Y832" i="2"/>
  <c r="AB832" i="2"/>
  <c r="S833" i="2"/>
  <c r="T833" i="2"/>
  <c r="U833" i="2"/>
  <c r="R833" i="2" s="1"/>
  <c r="V833" i="2"/>
  <c r="W833" i="2"/>
  <c r="X833" i="2"/>
  <c r="Y833" i="2"/>
  <c r="AB833" i="2"/>
  <c r="S834" i="2"/>
  <c r="T834" i="2"/>
  <c r="U834" i="2"/>
  <c r="R834" i="2" s="1"/>
  <c r="V834" i="2"/>
  <c r="W834" i="2"/>
  <c r="X834" i="2"/>
  <c r="Y834" i="2"/>
  <c r="AB834" i="2"/>
  <c r="S835" i="2"/>
  <c r="T835" i="2"/>
  <c r="U835" i="2"/>
  <c r="R835" i="2" s="1"/>
  <c r="V835" i="2"/>
  <c r="W835" i="2"/>
  <c r="X835" i="2"/>
  <c r="Y835" i="2"/>
  <c r="AB835" i="2"/>
  <c r="S836" i="2"/>
  <c r="T836" i="2"/>
  <c r="U836" i="2"/>
  <c r="R836" i="2" s="1"/>
  <c r="V836" i="2"/>
  <c r="W836" i="2"/>
  <c r="X836" i="2"/>
  <c r="Y836" i="2"/>
  <c r="AB836" i="2"/>
  <c r="S837" i="2"/>
  <c r="T837" i="2"/>
  <c r="U837" i="2"/>
  <c r="R837" i="2" s="1"/>
  <c r="V837" i="2"/>
  <c r="W837" i="2"/>
  <c r="X837" i="2"/>
  <c r="Y837" i="2"/>
  <c r="AB837" i="2"/>
  <c r="S838" i="2"/>
  <c r="T838" i="2"/>
  <c r="U838" i="2"/>
  <c r="R838" i="2" s="1"/>
  <c r="V838" i="2"/>
  <c r="W838" i="2"/>
  <c r="X838" i="2"/>
  <c r="Y838" i="2"/>
  <c r="AB838" i="2"/>
  <c r="R839" i="2"/>
  <c r="S839" i="2"/>
  <c r="T839" i="2"/>
  <c r="U839" i="2"/>
  <c r="V839" i="2"/>
  <c r="W839" i="2"/>
  <c r="X839" i="2"/>
  <c r="Y839" i="2"/>
  <c r="AB839" i="2"/>
  <c r="R840" i="2"/>
  <c r="S840" i="2"/>
  <c r="T840" i="2"/>
  <c r="U840" i="2"/>
  <c r="V840" i="2"/>
  <c r="W840" i="2"/>
  <c r="X840" i="2"/>
  <c r="Y840" i="2"/>
  <c r="AB840" i="2"/>
  <c r="R841" i="2"/>
  <c r="S841" i="2"/>
  <c r="T841" i="2"/>
  <c r="U841" i="2"/>
  <c r="V841" i="2"/>
  <c r="W841" i="2"/>
  <c r="X841" i="2"/>
  <c r="Y841" i="2"/>
  <c r="AB841" i="2"/>
  <c r="R842" i="2"/>
  <c r="S842" i="2"/>
  <c r="T842" i="2"/>
  <c r="U842" i="2"/>
  <c r="V842" i="2"/>
  <c r="W842" i="2"/>
  <c r="X842" i="2"/>
  <c r="Y842" i="2"/>
  <c r="AB842" i="2"/>
  <c r="S843" i="2"/>
  <c r="T843" i="2"/>
  <c r="U843" i="2"/>
  <c r="R843" i="2" s="1"/>
  <c r="V843" i="2"/>
  <c r="W843" i="2"/>
  <c r="X843" i="2"/>
  <c r="Y843" i="2"/>
  <c r="AB843" i="2"/>
  <c r="S844" i="2"/>
  <c r="T844" i="2"/>
  <c r="U844" i="2"/>
  <c r="R844" i="2" s="1"/>
  <c r="V844" i="2"/>
  <c r="W844" i="2"/>
  <c r="X844" i="2"/>
  <c r="Y844" i="2"/>
  <c r="AB844" i="2"/>
  <c r="S845" i="2"/>
  <c r="T845" i="2"/>
  <c r="U845" i="2"/>
  <c r="R845" i="2" s="1"/>
  <c r="V845" i="2"/>
  <c r="W845" i="2"/>
  <c r="X845" i="2"/>
  <c r="Y845" i="2"/>
  <c r="AB845" i="2"/>
  <c r="S846" i="2"/>
  <c r="T846" i="2"/>
  <c r="U846" i="2"/>
  <c r="R846" i="2" s="1"/>
  <c r="V846" i="2"/>
  <c r="W846" i="2"/>
  <c r="X846" i="2"/>
  <c r="Y846" i="2"/>
  <c r="AB846" i="2"/>
  <c r="S847" i="2"/>
  <c r="T847" i="2"/>
  <c r="U847" i="2"/>
  <c r="R847" i="2" s="1"/>
  <c r="V847" i="2"/>
  <c r="W847" i="2"/>
  <c r="X847" i="2"/>
  <c r="Y847" i="2"/>
  <c r="AB847" i="2"/>
  <c r="S848" i="2"/>
  <c r="T848" i="2"/>
  <c r="U848" i="2"/>
  <c r="R848" i="2" s="1"/>
  <c r="V848" i="2"/>
  <c r="W848" i="2"/>
  <c r="X848" i="2"/>
  <c r="Y848" i="2"/>
  <c r="AB848" i="2"/>
  <c r="S849" i="2"/>
  <c r="T849" i="2"/>
  <c r="U849" i="2"/>
  <c r="R849" i="2" s="1"/>
  <c r="V849" i="2"/>
  <c r="W849" i="2"/>
  <c r="X849" i="2"/>
  <c r="Y849" i="2"/>
  <c r="AB849" i="2"/>
  <c r="S850" i="2"/>
  <c r="T850" i="2"/>
  <c r="U850" i="2"/>
  <c r="R850" i="2" s="1"/>
  <c r="V850" i="2"/>
  <c r="W850" i="2"/>
  <c r="X850" i="2"/>
  <c r="Y850" i="2"/>
  <c r="AB850" i="2"/>
  <c r="S851" i="2"/>
  <c r="T851" i="2"/>
  <c r="U851" i="2"/>
  <c r="R851" i="2" s="1"/>
  <c r="V851" i="2"/>
  <c r="W851" i="2"/>
  <c r="X851" i="2"/>
  <c r="Y851" i="2"/>
  <c r="AB851" i="2"/>
  <c r="S852" i="2"/>
  <c r="T852" i="2"/>
  <c r="U852" i="2"/>
  <c r="R852" i="2" s="1"/>
  <c r="V852" i="2"/>
  <c r="W852" i="2"/>
  <c r="X852" i="2"/>
  <c r="Y852" i="2"/>
  <c r="AB852" i="2"/>
  <c r="S853" i="2"/>
  <c r="T853" i="2"/>
  <c r="U853" i="2"/>
  <c r="R853" i="2" s="1"/>
  <c r="V853" i="2"/>
  <c r="W853" i="2"/>
  <c r="X853" i="2"/>
  <c r="Y853" i="2"/>
  <c r="AB853" i="2"/>
  <c r="R854" i="2"/>
  <c r="S854" i="2"/>
  <c r="T854" i="2"/>
  <c r="U854" i="2"/>
  <c r="V854" i="2"/>
  <c r="W854" i="2"/>
  <c r="X854" i="2"/>
  <c r="Y854" i="2"/>
  <c r="AB854" i="2"/>
  <c r="R855" i="2"/>
  <c r="S855" i="2"/>
  <c r="T855" i="2"/>
  <c r="U855" i="2"/>
  <c r="V855" i="2"/>
  <c r="W855" i="2"/>
  <c r="X855" i="2"/>
  <c r="Y855" i="2"/>
  <c r="AB855" i="2"/>
  <c r="R856" i="2"/>
  <c r="S856" i="2"/>
  <c r="T856" i="2"/>
  <c r="U856" i="2"/>
  <c r="V856" i="2"/>
  <c r="W856" i="2"/>
  <c r="X856" i="2"/>
  <c r="Y856" i="2"/>
  <c r="AB856" i="2"/>
  <c r="R857" i="2"/>
  <c r="S857" i="2"/>
  <c r="T857" i="2"/>
  <c r="U857" i="2"/>
  <c r="V857" i="2"/>
  <c r="W857" i="2"/>
  <c r="X857" i="2"/>
  <c r="Y857" i="2"/>
  <c r="AB857" i="2"/>
  <c r="R858" i="2"/>
  <c r="S858" i="2"/>
  <c r="T858" i="2"/>
  <c r="U858" i="2"/>
  <c r="V858" i="2"/>
  <c r="W858" i="2"/>
  <c r="X858" i="2"/>
  <c r="Y858" i="2"/>
  <c r="AB858" i="2"/>
  <c r="S859" i="2"/>
  <c r="T859" i="2"/>
  <c r="U859" i="2"/>
  <c r="R859" i="2" s="1"/>
  <c r="V859" i="2"/>
  <c r="W859" i="2"/>
  <c r="X859" i="2"/>
  <c r="Y859" i="2"/>
  <c r="AB859" i="2"/>
  <c r="S860" i="2"/>
  <c r="T860" i="2"/>
  <c r="U860" i="2"/>
  <c r="R860" i="2" s="1"/>
  <c r="V860" i="2"/>
  <c r="W860" i="2"/>
  <c r="X860" i="2"/>
  <c r="Y860" i="2"/>
  <c r="AB860" i="2"/>
  <c r="S861" i="2"/>
  <c r="T861" i="2"/>
  <c r="U861" i="2"/>
  <c r="R861" i="2" s="1"/>
  <c r="V861" i="2"/>
  <c r="W861" i="2"/>
  <c r="X861" i="2"/>
  <c r="Y861" i="2"/>
  <c r="AB861" i="2"/>
  <c r="S862" i="2"/>
  <c r="T862" i="2"/>
  <c r="U862" i="2"/>
  <c r="R862" i="2" s="1"/>
  <c r="V862" i="2"/>
  <c r="W862" i="2"/>
  <c r="X862" i="2"/>
  <c r="Y862" i="2"/>
  <c r="AB862" i="2"/>
  <c r="S863" i="2"/>
  <c r="T863" i="2"/>
  <c r="U863" i="2"/>
  <c r="R863" i="2" s="1"/>
  <c r="V863" i="2"/>
  <c r="W863" i="2"/>
  <c r="X863" i="2"/>
  <c r="Y863" i="2"/>
  <c r="AB863" i="2"/>
  <c r="S864" i="2"/>
  <c r="T864" i="2"/>
  <c r="U864" i="2"/>
  <c r="R864" i="2" s="1"/>
  <c r="V864" i="2"/>
  <c r="W864" i="2"/>
  <c r="X864" i="2"/>
  <c r="Y864" i="2"/>
  <c r="AB864" i="2"/>
  <c r="S865" i="2"/>
  <c r="T865" i="2"/>
  <c r="U865" i="2"/>
  <c r="R865" i="2" s="1"/>
  <c r="V865" i="2"/>
  <c r="W865" i="2"/>
  <c r="X865" i="2"/>
  <c r="Y865" i="2"/>
  <c r="AB865" i="2"/>
  <c r="S866" i="2"/>
  <c r="T866" i="2"/>
  <c r="U866" i="2"/>
  <c r="R866" i="2" s="1"/>
  <c r="V866" i="2"/>
  <c r="W866" i="2"/>
  <c r="X866" i="2"/>
  <c r="Y866" i="2"/>
  <c r="AB866" i="2"/>
  <c r="S867" i="2"/>
  <c r="T867" i="2"/>
  <c r="U867" i="2"/>
  <c r="R867" i="2" s="1"/>
  <c r="V867" i="2"/>
  <c r="W867" i="2"/>
  <c r="X867" i="2"/>
  <c r="Y867" i="2"/>
  <c r="AB867" i="2"/>
  <c r="S868" i="2"/>
  <c r="T868" i="2"/>
  <c r="U868" i="2"/>
  <c r="R868" i="2" s="1"/>
  <c r="V868" i="2"/>
  <c r="W868" i="2"/>
  <c r="X868" i="2"/>
  <c r="Y868" i="2"/>
  <c r="AB868" i="2"/>
  <c r="S869" i="2"/>
  <c r="T869" i="2"/>
  <c r="U869" i="2"/>
  <c r="R869" i="2" s="1"/>
  <c r="V869" i="2"/>
  <c r="W869" i="2"/>
  <c r="X869" i="2"/>
  <c r="Y869" i="2"/>
  <c r="AB869" i="2"/>
  <c r="R870" i="2"/>
  <c r="S870" i="2"/>
  <c r="T870" i="2"/>
  <c r="U870" i="2"/>
  <c r="V870" i="2"/>
  <c r="W870" i="2"/>
  <c r="X870" i="2"/>
  <c r="Y870" i="2"/>
  <c r="AB870" i="2"/>
  <c r="R871" i="2"/>
  <c r="S871" i="2"/>
  <c r="T871" i="2"/>
  <c r="U871" i="2"/>
  <c r="V871" i="2"/>
  <c r="W871" i="2"/>
  <c r="X871" i="2"/>
  <c r="Y871" i="2"/>
  <c r="AB871" i="2"/>
  <c r="S872" i="2"/>
  <c r="T872" i="2"/>
  <c r="U872" i="2"/>
  <c r="R872" i="2" s="1"/>
  <c r="V872" i="2"/>
  <c r="W872" i="2"/>
  <c r="X872" i="2"/>
  <c r="Y872" i="2"/>
  <c r="AB872" i="2"/>
  <c r="S873" i="2"/>
  <c r="T873" i="2"/>
  <c r="U873" i="2"/>
  <c r="R873" i="2" s="1"/>
  <c r="V873" i="2"/>
  <c r="W873" i="2"/>
  <c r="X873" i="2"/>
  <c r="Y873" i="2"/>
  <c r="AB873" i="2"/>
  <c r="S874" i="2"/>
  <c r="T874" i="2"/>
  <c r="U874" i="2"/>
  <c r="R874" i="2" s="1"/>
  <c r="V874" i="2"/>
  <c r="W874" i="2"/>
  <c r="X874" i="2"/>
  <c r="Y874" i="2"/>
  <c r="AB874" i="2"/>
  <c r="S875" i="2"/>
  <c r="T875" i="2"/>
  <c r="U875" i="2"/>
  <c r="R875" i="2" s="1"/>
  <c r="V875" i="2"/>
  <c r="W875" i="2"/>
  <c r="X875" i="2"/>
  <c r="Y875" i="2"/>
  <c r="AB875" i="2"/>
  <c r="S876" i="2"/>
  <c r="T876" i="2"/>
  <c r="U876" i="2"/>
  <c r="R876" i="2" s="1"/>
  <c r="V876" i="2"/>
  <c r="W876" i="2"/>
  <c r="X876" i="2"/>
  <c r="Y876" i="2"/>
  <c r="AB876" i="2"/>
  <c r="S877" i="2"/>
  <c r="T877" i="2"/>
  <c r="U877" i="2"/>
  <c r="R877" i="2" s="1"/>
  <c r="V877" i="2"/>
  <c r="W877" i="2"/>
  <c r="X877" i="2"/>
  <c r="Y877" i="2"/>
  <c r="AB877" i="2"/>
  <c r="S878" i="2"/>
  <c r="T878" i="2"/>
  <c r="U878" i="2"/>
  <c r="R878" i="2" s="1"/>
  <c r="V878" i="2"/>
  <c r="W878" i="2"/>
  <c r="X878" i="2"/>
  <c r="Y878" i="2"/>
  <c r="AB878" i="2"/>
  <c r="S879" i="2"/>
  <c r="T879" i="2"/>
  <c r="U879" i="2"/>
  <c r="R879" i="2" s="1"/>
  <c r="V879" i="2"/>
  <c r="W879" i="2"/>
  <c r="X879" i="2"/>
  <c r="Y879" i="2"/>
  <c r="AB879" i="2"/>
  <c r="S880" i="2"/>
  <c r="T880" i="2"/>
  <c r="U880" i="2"/>
  <c r="R880" i="2" s="1"/>
  <c r="V880" i="2"/>
  <c r="W880" i="2"/>
  <c r="X880" i="2"/>
  <c r="Y880" i="2"/>
  <c r="AB880" i="2"/>
  <c r="S881" i="2"/>
  <c r="T881" i="2"/>
  <c r="U881" i="2"/>
  <c r="R881" i="2" s="1"/>
  <c r="V881" i="2"/>
  <c r="W881" i="2"/>
  <c r="X881" i="2"/>
  <c r="Y881" i="2"/>
  <c r="AB881" i="2"/>
  <c r="S882" i="2"/>
  <c r="T882" i="2"/>
  <c r="U882" i="2"/>
  <c r="R882" i="2" s="1"/>
  <c r="V882" i="2"/>
  <c r="W882" i="2"/>
  <c r="X882" i="2"/>
  <c r="Y882" i="2"/>
  <c r="AB882" i="2"/>
  <c r="R883" i="2"/>
  <c r="S883" i="2"/>
  <c r="T883" i="2"/>
  <c r="U883" i="2"/>
  <c r="V883" i="2"/>
  <c r="W883" i="2"/>
  <c r="X883" i="2"/>
  <c r="Y883" i="2"/>
  <c r="AB883" i="2"/>
  <c r="R884" i="2"/>
  <c r="S884" i="2"/>
  <c r="T884" i="2"/>
  <c r="U884" i="2"/>
  <c r="V884" i="2"/>
  <c r="W884" i="2"/>
  <c r="X884" i="2"/>
  <c r="Y884" i="2"/>
  <c r="AB884" i="2"/>
  <c r="S885" i="2"/>
  <c r="T885" i="2"/>
  <c r="U885" i="2"/>
  <c r="R885" i="2" s="1"/>
  <c r="V885" i="2"/>
  <c r="W885" i="2"/>
  <c r="X885" i="2"/>
  <c r="Y885" i="2"/>
  <c r="AB885" i="2"/>
  <c r="S886" i="2"/>
  <c r="T886" i="2"/>
  <c r="U886" i="2"/>
  <c r="R886" i="2" s="1"/>
  <c r="V886" i="2"/>
  <c r="W886" i="2"/>
  <c r="X886" i="2"/>
  <c r="Y886" i="2"/>
  <c r="AB886" i="2"/>
  <c r="S887" i="2"/>
  <c r="T887" i="2"/>
  <c r="U887" i="2"/>
  <c r="R887" i="2" s="1"/>
  <c r="V887" i="2"/>
  <c r="W887" i="2"/>
  <c r="X887" i="2"/>
  <c r="Y887" i="2"/>
  <c r="AB887" i="2"/>
  <c r="S888" i="2"/>
  <c r="T888" i="2"/>
  <c r="U888" i="2"/>
  <c r="R888" i="2" s="1"/>
  <c r="V888" i="2"/>
  <c r="W888" i="2"/>
  <c r="X888" i="2"/>
  <c r="Y888" i="2"/>
  <c r="AB888" i="2"/>
  <c r="S889" i="2"/>
  <c r="T889" i="2"/>
  <c r="U889" i="2"/>
  <c r="R889" i="2" s="1"/>
  <c r="V889" i="2"/>
  <c r="W889" i="2"/>
  <c r="X889" i="2"/>
  <c r="Y889" i="2"/>
  <c r="AB889" i="2"/>
  <c r="S890" i="2"/>
  <c r="T890" i="2"/>
  <c r="U890" i="2"/>
  <c r="R890" i="2" s="1"/>
  <c r="V890" i="2"/>
  <c r="W890" i="2"/>
  <c r="X890" i="2"/>
  <c r="Y890" i="2"/>
  <c r="AB890" i="2"/>
  <c r="S891" i="2"/>
  <c r="T891" i="2"/>
  <c r="U891" i="2"/>
  <c r="R891" i="2" s="1"/>
  <c r="V891" i="2"/>
  <c r="W891" i="2"/>
  <c r="X891" i="2"/>
  <c r="Y891" i="2"/>
  <c r="AB891" i="2"/>
  <c r="S892" i="2"/>
  <c r="T892" i="2"/>
  <c r="U892" i="2"/>
  <c r="R892" i="2" s="1"/>
  <c r="V892" i="2"/>
  <c r="W892" i="2"/>
  <c r="X892" i="2"/>
  <c r="Y892" i="2"/>
  <c r="AB892" i="2"/>
  <c r="S893" i="2"/>
  <c r="T893" i="2"/>
  <c r="U893" i="2"/>
  <c r="R893" i="2" s="1"/>
  <c r="V893" i="2"/>
  <c r="W893" i="2"/>
  <c r="X893" i="2"/>
  <c r="Y893" i="2"/>
  <c r="AB893" i="2"/>
  <c r="S894" i="2"/>
  <c r="T894" i="2"/>
  <c r="U894" i="2"/>
  <c r="R894" i="2" s="1"/>
  <c r="V894" i="2"/>
  <c r="W894" i="2"/>
  <c r="X894" i="2"/>
  <c r="Y894" i="2"/>
  <c r="AB894" i="2"/>
  <c r="S895" i="2"/>
  <c r="T895" i="2"/>
  <c r="U895" i="2"/>
  <c r="R895" i="2" s="1"/>
  <c r="V895" i="2"/>
  <c r="W895" i="2"/>
  <c r="X895" i="2"/>
  <c r="Y895" i="2"/>
  <c r="AB895" i="2"/>
  <c r="S896" i="2"/>
  <c r="T896" i="2"/>
  <c r="U896" i="2"/>
  <c r="R896" i="2" s="1"/>
  <c r="V896" i="2"/>
  <c r="W896" i="2"/>
  <c r="X896" i="2"/>
  <c r="Y896" i="2"/>
  <c r="AB896" i="2"/>
  <c r="R897" i="2"/>
  <c r="S897" i="2"/>
  <c r="T897" i="2"/>
  <c r="U897" i="2"/>
  <c r="V897" i="2"/>
  <c r="W897" i="2"/>
  <c r="X897" i="2"/>
  <c r="Y897" i="2"/>
  <c r="AB897" i="2"/>
  <c r="R898" i="2"/>
  <c r="S898" i="2"/>
  <c r="T898" i="2"/>
  <c r="U898" i="2"/>
  <c r="V898" i="2"/>
  <c r="W898" i="2"/>
  <c r="X898" i="2"/>
  <c r="Y898" i="2"/>
  <c r="AB898" i="2"/>
  <c r="S899" i="2"/>
  <c r="T899" i="2"/>
  <c r="U899" i="2"/>
  <c r="R899" i="2" s="1"/>
  <c r="V899" i="2"/>
  <c r="W899" i="2"/>
  <c r="X899" i="2"/>
  <c r="Y899" i="2"/>
  <c r="AB899" i="2"/>
  <c r="S900" i="2"/>
  <c r="T900" i="2"/>
  <c r="U900" i="2"/>
  <c r="R900" i="2" s="1"/>
  <c r="V900" i="2"/>
  <c r="W900" i="2"/>
  <c r="X900" i="2"/>
  <c r="Y900" i="2"/>
  <c r="AB900" i="2"/>
  <c r="S901" i="2"/>
  <c r="T901" i="2"/>
  <c r="U901" i="2"/>
  <c r="R901" i="2" s="1"/>
  <c r="V901" i="2"/>
  <c r="W901" i="2"/>
  <c r="X901" i="2"/>
  <c r="Y901" i="2"/>
  <c r="AB901" i="2"/>
  <c r="S902" i="2"/>
  <c r="T902" i="2"/>
  <c r="U902" i="2"/>
  <c r="R902" i="2" s="1"/>
  <c r="V902" i="2"/>
  <c r="W902" i="2"/>
  <c r="X902" i="2"/>
  <c r="Y902" i="2"/>
  <c r="AB902" i="2"/>
  <c r="S903" i="2"/>
  <c r="T903" i="2"/>
  <c r="U903" i="2"/>
  <c r="R903" i="2" s="1"/>
  <c r="V903" i="2"/>
  <c r="W903" i="2"/>
  <c r="X903" i="2"/>
  <c r="Y903" i="2"/>
  <c r="AB903" i="2"/>
  <c r="S904" i="2"/>
  <c r="T904" i="2"/>
  <c r="U904" i="2"/>
  <c r="R904" i="2" s="1"/>
  <c r="V904" i="2"/>
  <c r="W904" i="2"/>
  <c r="X904" i="2"/>
  <c r="Y904" i="2"/>
  <c r="AB904" i="2"/>
  <c r="S905" i="2"/>
  <c r="T905" i="2"/>
  <c r="U905" i="2"/>
  <c r="R905" i="2" s="1"/>
  <c r="V905" i="2"/>
  <c r="W905" i="2"/>
  <c r="X905" i="2"/>
  <c r="Y905" i="2"/>
  <c r="AB905" i="2"/>
  <c r="S906" i="2"/>
  <c r="T906" i="2"/>
  <c r="V906" i="2"/>
  <c r="W906" i="2"/>
  <c r="X906" i="2"/>
  <c r="Y906" i="2"/>
  <c r="AB906" i="2"/>
  <c r="S907" i="2"/>
  <c r="T907" i="2"/>
  <c r="V907" i="2"/>
  <c r="W907" i="2"/>
  <c r="X907" i="2"/>
  <c r="Y907" i="2"/>
  <c r="AB907" i="2"/>
  <c r="S908" i="2"/>
  <c r="T908" i="2"/>
  <c r="V908" i="2"/>
  <c r="W908" i="2"/>
  <c r="X908" i="2"/>
  <c r="Y908" i="2"/>
  <c r="AB908" i="2"/>
  <c r="S909" i="2"/>
  <c r="T909" i="2"/>
  <c r="V909" i="2"/>
  <c r="W909" i="2"/>
  <c r="X909" i="2"/>
  <c r="Y909" i="2"/>
  <c r="AB909" i="2"/>
  <c r="S910" i="2"/>
  <c r="T910" i="2"/>
  <c r="V910" i="2"/>
  <c r="W910" i="2"/>
  <c r="X910" i="2"/>
  <c r="Y910" i="2"/>
  <c r="AB910" i="2"/>
  <c r="S911" i="2"/>
  <c r="T911" i="2"/>
  <c r="V911" i="2"/>
  <c r="W911" i="2"/>
  <c r="X911" i="2"/>
  <c r="Y911" i="2"/>
  <c r="AB911" i="2"/>
  <c r="S912" i="2"/>
  <c r="T912" i="2"/>
  <c r="V912" i="2"/>
  <c r="W912" i="2"/>
  <c r="X912" i="2"/>
  <c r="Y912" i="2"/>
  <c r="AB912" i="2"/>
  <c r="S913" i="2"/>
  <c r="T913" i="2"/>
  <c r="V913" i="2"/>
  <c r="W913" i="2"/>
  <c r="X913" i="2"/>
  <c r="Y913" i="2"/>
  <c r="AB913" i="2"/>
  <c r="R914" i="2"/>
  <c r="S914" i="2"/>
  <c r="T914" i="2"/>
  <c r="U914" i="2"/>
  <c r="V914" i="2"/>
  <c r="W914" i="2"/>
  <c r="X914" i="2"/>
  <c r="Y914" i="2"/>
  <c r="AB914" i="2"/>
  <c r="S915" i="2"/>
  <c r="T915" i="2"/>
  <c r="U915" i="2"/>
  <c r="R915" i="2" s="1"/>
  <c r="V915" i="2"/>
  <c r="W915" i="2"/>
  <c r="X915" i="2"/>
  <c r="Y915" i="2"/>
  <c r="AB915" i="2"/>
  <c r="S916" i="2"/>
  <c r="T916" i="2"/>
  <c r="U916" i="2"/>
  <c r="R916" i="2" s="1"/>
  <c r="V916" i="2"/>
  <c r="W916" i="2"/>
  <c r="X916" i="2"/>
  <c r="Y916" i="2"/>
  <c r="AB916" i="2"/>
  <c r="S917" i="2"/>
  <c r="T917" i="2"/>
  <c r="U917" i="2"/>
  <c r="R917" i="2" s="1"/>
  <c r="V917" i="2"/>
  <c r="W917" i="2"/>
  <c r="X917" i="2"/>
  <c r="Y917" i="2"/>
  <c r="AB917" i="2"/>
  <c r="S918" i="2"/>
  <c r="T918" i="2"/>
  <c r="U918" i="2"/>
  <c r="R918" i="2" s="1"/>
  <c r="V918" i="2"/>
  <c r="W918" i="2"/>
  <c r="X918" i="2"/>
  <c r="Y918" i="2"/>
  <c r="AB918" i="2"/>
  <c r="S919" i="2"/>
  <c r="T919" i="2"/>
  <c r="U919" i="2"/>
  <c r="R919" i="2" s="1"/>
  <c r="V919" i="2"/>
  <c r="W919" i="2"/>
  <c r="X919" i="2"/>
  <c r="Y919" i="2"/>
  <c r="AB919" i="2"/>
  <c r="S920" i="2"/>
  <c r="T920" i="2"/>
  <c r="V920" i="2"/>
  <c r="W920" i="2"/>
  <c r="X920" i="2"/>
  <c r="Y920" i="2"/>
  <c r="AB920" i="2"/>
  <c r="S921" i="2"/>
  <c r="T921" i="2"/>
  <c r="V921" i="2"/>
  <c r="W921" i="2"/>
  <c r="X921" i="2"/>
  <c r="Y921" i="2"/>
  <c r="AB921" i="2"/>
  <c r="S922" i="2"/>
  <c r="T922" i="2"/>
  <c r="V922" i="2"/>
  <c r="W922" i="2"/>
  <c r="X922" i="2"/>
  <c r="Y922" i="2"/>
  <c r="AB922" i="2"/>
  <c r="S923" i="2"/>
  <c r="T923" i="2"/>
  <c r="V923" i="2"/>
  <c r="W923" i="2"/>
  <c r="X923" i="2"/>
  <c r="Y923" i="2"/>
  <c r="AB923" i="2"/>
  <c r="S924" i="2"/>
  <c r="T924" i="2"/>
  <c r="V924" i="2"/>
  <c r="W924" i="2"/>
  <c r="X924" i="2"/>
  <c r="Y924" i="2"/>
  <c r="AB924" i="2"/>
  <c r="S925" i="2"/>
  <c r="T925" i="2"/>
  <c r="V925" i="2"/>
  <c r="W925" i="2"/>
  <c r="X925" i="2"/>
  <c r="Y925" i="2"/>
  <c r="AB925" i="2"/>
  <c r="S926" i="2"/>
  <c r="T926" i="2"/>
  <c r="V926" i="2"/>
  <c r="W926" i="2"/>
  <c r="X926" i="2"/>
  <c r="Y926" i="2"/>
  <c r="AB926" i="2"/>
  <c r="S927" i="2"/>
  <c r="T927" i="2"/>
  <c r="V927" i="2"/>
  <c r="W927" i="2"/>
  <c r="X927" i="2"/>
  <c r="Y927" i="2"/>
  <c r="AB927" i="2"/>
  <c r="S928" i="2"/>
  <c r="T928" i="2"/>
  <c r="V928" i="2"/>
  <c r="W928" i="2"/>
  <c r="X928" i="2"/>
  <c r="Y928" i="2"/>
  <c r="AB928" i="2"/>
  <c r="S929" i="2"/>
  <c r="T929" i="2"/>
  <c r="V929" i="2"/>
  <c r="W929" i="2"/>
  <c r="X929" i="2"/>
  <c r="Y929" i="2"/>
  <c r="AB929" i="2"/>
  <c r="S930" i="2"/>
  <c r="T930" i="2"/>
  <c r="V930" i="2"/>
  <c r="W930" i="2"/>
  <c r="X930" i="2"/>
  <c r="Y930" i="2"/>
  <c r="AB930" i="2"/>
  <c r="S931" i="2"/>
  <c r="T931" i="2"/>
  <c r="V931" i="2"/>
  <c r="W931" i="2"/>
  <c r="X931" i="2"/>
  <c r="Y931" i="2"/>
  <c r="AB931" i="2"/>
  <c r="S932" i="2"/>
  <c r="T932" i="2"/>
  <c r="V932" i="2"/>
  <c r="W932" i="2"/>
  <c r="X932" i="2"/>
  <c r="Y932" i="2"/>
  <c r="AB932" i="2"/>
  <c r="S933" i="2"/>
  <c r="T933" i="2"/>
  <c r="V933" i="2"/>
  <c r="W933" i="2"/>
  <c r="X933" i="2"/>
  <c r="Y933" i="2"/>
  <c r="AB933" i="2"/>
  <c r="S934" i="2"/>
  <c r="T934" i="2"/>
  <c r="V934" i="2"/>
  <c r="W934" i="2"/>
  <c r="X934" i="2"/>
  <c r="Y934" i="2"/>
  <c r="AB934" i="2"/>
  <c r="S935" i="2"/>
  <c r="T935" i="2"/>
  <c r="V935" i="2"/>
  <c r="W935" i="2"/>
  <c r="X935" i="2"/>
  <c r="Y935" i="2"/>
  <c r="AB935" i="2"/>
  <c r="S936" i="2"/>
  <c r="T936" i="2"/>
  <c r="V936" i="2"/>
  <c r="W936" i="2"/>
  <c r="X936" i="2"/>
  <c r="Y936" i="2"/>
  <c r="AB936" i="2"/>
  <c r="S937" i="2"/>
  <c r="T937" i="2"/>
  <c r="V937" i="2"/>
  <c r="W937" i="2"/>
  <c r="X937" i="2"/>
  <c r="Y937" i="2"/>
  <c r="AB937" i="2"/>
  <c r="S938" i="2"/>
  <c r="T938" i="2"/>
  <c r="U938" i="2"/>
  <c r="R938" i="2" s="1"/>
  <c r="V938" i="2"/>
  <c r="W938" i="2"/>
  <c r="X938" i="2"/>
  <c r="Y938" i="2"/>
  <c r="AB938" i="2"/>
  <c r="S939" i="2"/>
  <c r="T939" i="2"/>
  <c r="U939" i="2"/>
  <c r="R939" i="2" s="1"/>
  <c r="V939" i="2"/>
  <c r="W939" i="2"/>
  <c r="X939" i="2"/>
  <c r="Y939" i="2"/>
  <c r="AB939" i="2"/>
  <c r="S940" i="2"/>
  <c r="T940" i="2"/>
  <c r="V940" i="2"/>
  <c r="W940" i="2"/>
  <c r="X940" i="2"/>
  <c r="Y940" i="2"/>
  <c r="AB940" i="2"/>
  <c r="S941" i="2"/>
  <c r="T941" i="2"/>
  <c r="U941" i="2"/>
  <c r="R941" i="2" s="1"/>
  <c r="V941" i="2"/>
  <c r="W941" i="2"/>
  <c r="X941" i="2"/>
  <c r="Y941" i="2"/>
  <c r="AB941" i="2"/>
  <c r="S942" i="2"/>
  <c r="T942" i="2"/>
  <c r="U942" i="2"/>
  <c r="R942" i="2" s="1"/>
  <c r="V942" i="2"/>
  <c r="W942" i="2"/>
  <c r="X942" i="2"/>
  <c r="Y942" i="2"/>
  <c r="AB942" i="2"/>
  <c r="S943" i="2"/>
  <c r="T943" i="2"/>
  <c r="U943" i="2"/>
  <c r="R943" i="2" s="1"/>
  <c r="V943" i="2"/>
  <c r="W943" i="2"/>
  <c r="X943" i="2"/>
  <c r="Y943" i="2"/>
  <c r="AB943" i="2"/>
  <c r="S944" i="2"/>
  <c r="T944" i="2"/>
  <c r="U944" i="2"/>
  <c r="R944" i="2" s="1"/>
  <c r="V944" i="2"/>
  <c r="W944" i="2"/>
  <c r="X944" i="2"/>
  <c r="Y944" i="2"/>
  <c r="AB944" i="2"/>
  <c r="S945" i="2"/>
  <c r="T945" i="2"/>
  <c r="U945" i="2"/>
  <c r="R945" i="2" s="1"/>
  <c r="V945" i="2"/>
  <c r="W945" i="2"/>
  <c r="X945" i="2"/>
  <c r="Y945" i="2"/>
  <c r="AB945" i="2"/>
  <c r="S946" i="2"/>
  <c r="T946" i="2"/>
  <c r="U946" i="2"/>
  <c r="R946" i="2" s="1"/>
  <c r="V946" i="2"/>
  <c r="W946" i="2"/>
  <c r="X946" i="2"/>
  <c r="Y946" i="2"/>
  <c r="AB946" i="2"/>
  <c r="S947" i="2"/>
  <c r="T947" i="2"/>
  <c r="U947" i="2"/>
  <c r="R947" i="2" s="1"/>
  <c r="V947" i="2"/>
  <c r="W947" i="2"/>
  <c r="X947" i="2"/>
  <c r="Y947" i="2"/>
  <c r="AB947" i="2"/>
  <c r="S948" i="2"/>
  <c r="T948" i="2"/>
  <c r="U948" i="2"/>
  <c r="R948" i="2" s="1"/>
  <c r="V948" i="2"/>
  <c r="W948" i="2"/>
  <c r="X948" i="2"/>
  <c r="Y948" i="2"/>
  <c r="AB948" i="2"/>
  <c r="S949" i="2"/>
  <c r="T949" i="2"/>
  <c r="U949" i="2"/>
  <c r="R949" i="2" s="1"/>
  <c r="V949" i="2"/>
  <c r="W949" i="2"/>
  <c r="X949" i="2"/>
  <c r="Y949" i="2"/>
  <c r="AB949" i="2"/>
  <c r="S950" i="2"/>
  <c r="T950" i="2"/>
  <c r="U950" i="2"/>
  <c r="R950" i="2" s="1"/>
  <c r="V950" i="2"/>
  <c r="W950" i="2"/>
  <c r="X950" i="2"/>
  <c r="Y950" i="2"/>
  <c r="AB950" i="2"/>
  <c r="S951" i="2"/>
  <c r="T951" i="2"/>
  <c r="U951" i="2"/>
  <c r="R951" i="2" s="1"/>
  <c r="V951" i="2"/>
  <c r="W951" i="2"/>
  <c r="X951" i="2"/>
  <c r="Y951" i="2"/>
  <c r="AB951" i="2"/>
  <c r="S952" i="2"/>
  <c r="T952" i="2"/>
  <c r="U952" i="2"/>
  <c r="R952" i="2" s="1"/>
  <c r="V952" i="2"/>
  <c r="W952" i="2"/>
  <c r="X952" i="2"/>
  <c r="Y952" i="2"/>
  <c r="AB952" i="2"/>
  <c r="S953" i="2"/>
  <c r="T953" i="2"/>
  <c r="U953" i="2"/>
  <c r="R953" i="2" s="1"/>
  <c r="V953" i="2"/>
  <c r="W953" i="2"/>
  <c r="X953" i="2"/>
  <c r="Y953" i="2"/>
  <c r="AB953" i="2"/>
  <c r="S954" i="2"/>
  <c r="T954" i="2"/>
  <c r="U954" i="2"/>
  <c r="R954" i="2" s="1"/>
  <c r="V954" i="2"/>
  <c r="W954" i="2"/>
  <c r="X954" i="2"/>
  <c r="Y954" i="2"/>
  <c r="AB954" i="2"/>
  <c r="S955" i="2"/>
  <c r="T955" i="2"/>
  <c r="U955" i="2"/>
  <c r="R955" i="2" s="1"/>
  <c r="V955" i="2"/>
  <c r="W955" i="2"/>
  <c r="X955" i="2"/>
  <c r="Y955" i="2"/>
  <c r="AB955" i="2"/>
  <c r="S956" i="2"/>
  <c r="T956" i="2"/>
  <c r="U956" i="2"/>
  <c r="R956" i="2" s="1"/>
  <c r="V956" i="2"/>
  <c r="W956" i="2"/>
  <c r="X956" i="2"/>
  <c r="Y956" i="2"/>
  <c r="AB956" i="2"/>
  <c r="S957" i="2"/>
  <c r="T957" i="2"/>
  <c r="U957" i="2"/>
  <c r="R957" i="2" s="1"/>
  <c r="V957" i="2"/>
  <c r="W957" i="2"/>
  <c r="X957" i="2"/>
  <c r="Y957" i="2"/>
  <c r="AB957" i="2"/>
  <c r="S958" i="2"/>
  <c r="T958" i="2"/>
  <c r="U958" i="2"/>
  <c r="R958" i="2" s="1"/>
  <c r="V958" i="2"/>
  <c r="W958" i="2"/>
  <c r="X958" i="2"/>
  <c r="Y958" i="2"/>
  <c r="AB958" i="2"/>
  <c r="S959" i="2"/>
  <c r="T959" i="2"/>
  <c r="U959" i="2"/>
  <c r="R959" i="2" s="1"/>
  <c r="V959" i="2"/>
  <c r="W959" i="2"/>
  <c r="X959" i="2"/>
  <c r="Y959" i="2"/>
  <c r="AB959" i="2"/>
  <c r="S960" i="2"/>
  <c r="T960" i="2"/>
  <c r="U960" i="2"/>
  <c r="R960" i="2" s="1"/>
  <c r="V960" i="2"/>
  <c r="W960" i="2"/>
  <c r="X960" i="2"/>
  <c r="Y960" i="2"/>
  <c r="AB960" i="2"/>
  <c r="S961" i="2"/>
  <c r="T961" i="2"/>
  <c r="U961" i="2"/>
  <c r="R961" i="2" s="1"/>
  <c r="V961" i="2"/>
  <c r="W961" i="2"/>
  <c r="X961" i="2"/>
  <c r="Y961" i="2"/>
  <c r="AB961" i="2"/>
  <c r="S962" i="2"/>
  <c r="T962" i="2"/>
  <c r="U962" i="2"/>
  <c r="R962" i="2" s="1"/>
  <c r="V962" i="2"/>
  <c r="W962" i="2"/>
  <c r="X962" i="2"/>
  <c r="Y962" i="2"/>
  <c r="AB962" i="2"/>
  <c r="S963" i="2"/>
  <c r="T963" i="2"/>
  <c r="U963" i="2"/>
  <c r="R963" i="2" s="1"/>
  <c r="V963" i="2"/>
  <c r="W963" i="2"/>
  <c r="X963" i="2"/>
  <c r="Y963" i="2"/>
  <c r="AB963" i="2"/>
  <c r="S964" i="2"/>
  <c r="T964" i="2"/>
  <c r="U964" i="2"/>
  <c r="R964" i="2" s="1"/>
  <c r="V964" i="2"/>
  <c r="W964" i="2"/>
  <c r="X964" i="2"/>
  <c r="Y964" i="2"/>
  <c r="AB964" i="2"/>
  <c r="S965" i="2"/>
  <c r="T965" i="2"/>
  <c r="U965" i="2"/>
  <c r="R965" i="2" s="1"/>
  <c r="V965" i="2"/>
  <c r="W965" i="2"/>
  <c r="X965" i="2"/>
  <c r="Y965" i="2"/>
  <c r="AB965" i="2"/>
  <c r="S966" i="2"/>
  <c r="T966" i="2"/>
  <c r="U966" i="2"/>
  <c r="R966" i="2" s="1"/>
  <c r="V966" i="2"/>
  <c r="W966" i="2"/>
  <c r="X966" i="2"/>
  <c r="Y966" i="2"/>
  <c r="AB966" i="2"/>
  <c r="S967" i="2"/>
  <c r="T967" i="2"/>
  <c r="U967" i="2"/>
  <c r="R967" i="2" s="1"/>
  <c r="V967" i="2"/>
  <c r="W967" i="2"/>
  <c r="X967" i="2"/>
  <c r="Y967" i="2"/>
  <c r="AB967" i="2"/>
  <c r="S968" i="2"/>
  <c r="T968" i="2"/>
  <c r="U968" i="2"/>
  <c r="R968" i="2" s="1"/>
  <c r="V968" i="2"/>
  <c r="W968" i="2"/>
  <c r="X968" i="2"/>
  <c r="Y968" i="2"/>
  <c r="AB968" i="2"/>
  <c r="S969" i="2"/>
  <c r="T969" i="2"/>
  <c r="U969" i="2"/>
  <c r="R969" i="2" s="1"/>
  <c r="V969" i="2"/>
  <c r="W969" i="2"/>
  <c r="X969" i="2"/>
  <c r="Y969" i="2"/>
  <c r="AB969" i="2"/>
  <c r="S970" i="2"/>
  <c r="T970" i="2"/>
  <c r="U970" i="2"/>
  <c r="R970" i="2" s="1"/>
  <c r="V970" i="2"/>
  <c r="W970" i="2"/>
  <c r="X970" i="2"/>
  <c r="Y970" i="2"/>
  <c r="AB970" i="2"/>
  <c r="S971" i="2"/>
  <c r="T971" i="2"/>
  <c r="U971" i="2"/>
  <c r="R971" i="2" s="1"/>
  <c r="V971" i="2"/>
  <c r="W971" i="2"/>
  <c r="X971" i="2"/>
  <c r="Y971" i="2"/>
  <c r="AB971" i="2"/>
  <c r="S972" i="2"/>
  <c r="T972" i="2"/>
  <c r="U972" i="2"/>
  <c r="R972" i="2" s="1"/>
  <c r="V972" i="2"/>
  <c r="W972" i="2"/>
  <c r="X972" i="2"/>
  <c r="Y972" i="2"/>
  <c r="AB972" i="2"/>
  <c r="S973" i="2"/>
  <c r="T973" i="2"/>
  <c r="U973" i="2"/>
  <c r="R973" i="2" s="1"/>
  <c r="V973" i="2"/>
  <c r="W973" i="2"/>
  <c r="X973" i="2"/>
  <c r="Y973" i="2"/>
  <c r="AB973" i="2"/>
  <c r="S974" i="2"/>
  <c r="T974" i="2"/>
  <c r="U974" i="2"/>
  <c r="R974" i="2" s="1"/>
  <c r="V974" i="2"/>
  <c r="W974" i="2"/>
  <c r="X974" i="2"/>
  <c r="Y974" i="2"/>
  <c r="AB974" i="2"/>
  <c r="S975" i="2"/>
  <c r="T975" i="2"/>
  <c r="U975" i="2"/>
  <c r="R975" i="2" s="1"/>
  <c r="V975" i="2"/>
  <c r="W975" i="2"/>
  <c r="X975" i="2"/>
  <c r="Y975" i="2"/>
  <c r="AB975" i="2"/>
  <c r="S976" i="2"/>
  <c r="T976" i="2"/>
  <c r="U976" i="2"/>
  <c r="R976" i="2" s="1"/>
  <c r="V976" i="2"/>
  <c r="W976" i="2"/>
  <c r="X976" i="2"/>
  <c r="Y976" i="2"/>
  <c r="AB976" i="2"/>
  <c r="S977" i="2"/>
  <c r="T977" i="2"/>
  <c r="U977" i="2"/>
  <c r="R977" i="2" s="1"/>
  <c r="V977" i="2"/>
  <c r="W977" i="2"/>
  <c r="X977" i="2"/>
  <c r="Y977" i="2"/>
  <c r="AB977" i="2"/>
  <c r="S978" i="2"/>
  <c r="T978" i="2"/>
  <c r="U978" i="2"/>
  <c r="R978" i="2" s="1"/>
  <c r="V978" i="2"/>
  <c r="W978" i="2"/>
  <c r="X978" i="2"/>
  <c r="Y978" i="2"/>
  <c r="AB978" i="2"/>
  <c r="S979" i="2"/>
  <c r="T979" i="2"/>
  <c r="U979" i="2"/>
  <c r="R979" i="2" s="1"/>
  <c r="V979" i="2"/>
  <c r="W979" i="2"/>
  <c r="X979" i="2"/>
  <c r="Y979" i="2"/>
  <c r="AB979" i="2"/>
  <c r="R980" i="2"/>
  <c r="S980" i="2"/>
  <c r="T980" i="2"/>
  <c r="U980" i="2"/>
  <c r="V980" i="2"/>
  <c r="W980" i="2"/>
  <c r="X980" i="2"/>
  <c r="Y980" i="2"/>
  <c r="AB980" i="2"/>
  <c r="R981" i="2"/>
  <c r="S981" i="2"/>
  <c r="T981" i="2"/>
  <c r="U981" i="2"/>
  <c r="V981" i="2"/>
  <c r="W981" i="2"/>
  <c r="X981" i="2"/>
  <c r="Y981" i="2"/>
  <c r="AB981" i="2"/>
  <c r="R982" i="2"/>
  <c r="S982" i="2"/>
  <c r="T982" i="2"/>
  <c r="U982" i="2"/>
  <c r="V982" i="2"/>
  <c r="W982" i="2"/>
  <c r="X982" i="2"/>
  <c r="Y982" i="2"/>
  <c r="AB982" i="2"/>
  <c r="R983" i="2"/>
  <c r="S983" i="2"/>
  <c r="T983" i="2"/>
  <c r="U983" i="2"/>
  <c r="V983" i="2"/>
  <c r="W983" i="2"/>
  <c r="X983" i="2"/>
  <c r="Y983" i="2"/>
  <c r="AB983" i="2"/>
  <c r="R984" i="2"/>
  <c r="S984" i="2"/>
  <c r="T984" i="2"/>
  <c r="U984" i="2"/>
  <c r="V984" i="2"/>
  <c r="W984" i="2"/>
  <c r="X984" i="2"/>
  <c r="Y984" i="2"/>
  <c r="AB984" i="2"/>
  <c r="R985" i="2"/>
  <c r="S985" i="2"/>
  <c r="T985" i="2"/>
  <c r="U985" i="2"/>
  <c r="V985" i="2"/>
  <c r="W985" i="2"/>
  <c r="X985" i="2"/>
  <c r="Y985" i="2"/>
  <c r="AB985" i="2"/>
  <c r="R986" i="2"/>
  <c r="S986" i="2"/>
  <c r="T986" i="2"/>
  <c r="U986" i="2"/>
  <c r="V986" i="2"/>
  <c r="W986" i="2"/>
  <c r="X986" i="2"/>
  <c r="Y986" i="2"/>
  <c r="AB986" i="2"/>
  <c r="R987" i="2"/>
  <c r="S987" i="2"/>
  <c r="T987" i="2"/>
  <c r="U987" i="2"/>
  <c r="V987" i="2"/>
  <c r="W987" i="2"/>
  <c r="X987" i="2"/>
  <c r="Y987" i="2"/>
  <c r="AB987" i="2"/>
  <c r="R988" i="2"/>
  <c r="S988" i="2"/>
  <c r="T988" i="2"/>
  <c r="U988" i="2"/>
  <c r="V988" i="2"/>
  <c r="W988" i="2"/>
  <c r="X988" i="2"/>
  <c r="Y988" i="2"/>
  <c r="AB988" i="2"/>
  <c r="S989" i="2"/>
  <c r="T989" i="2"/>
  <c r="V989" i="2"/>
  <c r="W989" i="2"/>
  <c r="X989" i="2"/>
  <c r="Y989" i="2"/>
  <c r="AB989" i="2"/>
  <c r="S990" i="2"/>
  <c r="T990" i="2"/>
  <c r="V990" i="2"/>
  <c r="W990" i="2"/>
  <c r="X990" i="2"/>
  <c r="Y990" i="2"/>
  <c r="AB990" i="2"/>
  <c r="S991" i="2"/>
  <c r="T991" i="2"/>
  <c r="V991" i="2"/>
  <c r="W991" i="2"/>
  <c r="X991" i="2"/>
  <c r="Y991" i="2"/>
  <c r="AB991" i="2"/>
  <c r="S992" i="2"/>
  <c r="T992" i="2"/>
  <c r="U992" i="2"/>
  <c r="R992" i="2" s="1"/>
  <c r="V992" i="2"/>
  <c r="W992" i="2"/>
  <c r="X992" i="2"/>
  <c r="Y992" i="2"/>
  <c r="AB992" i="2"/>
  <c r="S993" i="2"/>
  <c r="T993" i="2"/>
  <c r="V993" i="2"/>
  <c r="W993" i="2"/>
  <c r="X993" i="2"/>
  <c r="Y993" i="2"/>
  <c r="AB993" i="2"/>
  <c r="S994" i="2"/>
  <c r="T994" i="2"/>
  <c r="V994" i="2"/>
  <c r="W994" i="2"/>
  <c r="X994" i="2"/>
  <c r="Y994" i="2"/>
  <c r="AB994" i="2"/>
  <c r="S995" i="2"/>
  <c r="T995" i="2"/>
  <c r="V995" i="2"/>
  <c r="W995" i="2"/>
  <c r="X995" i="2"/>
  <c r="Y995" i="2"/>
  <c r="AB995" i="2"/>
  <c r="S996" i="2"/>
  <c r="T996" i="2"/>
  <c r="V996" i="2"/>
  <c r="W996" i="2"/>
  <c r="X996" i="2"/>
  <c r="Y996" i="2"/>
  <c r="AB996" i="2"/>
  <c r="S997" i="2"/>
  <c r="T997" i="2"/>
  <c r="V997" i="2"/>
  <c r="W997" i="2"/>
  <c r="X997" i="2"/>
  <c r="Y997" i="2"/>
  <c r="AB997" i="2"/>
  <c r="S998" i="2"/>
  <c r="T998" i="2"/>
  <c r="V998" i="2"/>
  <c r="W998" i="2"/>
  <c r="X998" i="2"/>
  <c r="Y998" i="2"/>
  <c r="AB998" i="2"/>
  <c r="S999" i="2"/>
  <c r="T999" i="2"/>
  <c r="V999" i="2"/>
  <c r="W999" i="2"/>
  <c r="X999" i="2"/>
  <c r="Y999" i="2"/>
  <c r="AB999" i="2"/>
  <c r="S1000" i="2"/>
  <c r="T1000" i="2"/>
  <c r="V1000" i="2"/>
  <c r="W1000" i="2"/>
  <c r="X1000" i="2"/>
  <c r="Y1000" i="2"/>
  <c r="AB1000" i="2"/>
  <c r="S1001" i="2"/>
  <c r="T1001" i="2"/>
  <c r="V1001" i="2"/>
  <c r="W1001" i="2"/>
  <c r="X1001" i="2"/>
  <c r="Y1001" i="2"/>
  <c r="AB1001" i="2"/>
  <c r="S1002" i="2"/>
  <c r="T1002" i="2"/>
  <c r="V1002" i="2"/>
  <c r="W1002" i="2"/>
  <c r="X1002" i="2"/>
  <c r="Y1002" i="2"/>
  <c r="AB1002" i="2"/>
  <c r="S1003" i="2"/>
  <c r="T1003" i="2"/>
  <c r="V1003" i="2"/>
  <c r="W1003" i="2"/>
  <c r="X1003" i="2"/>
  <c r="Y1003" i="2"/>
  <c r="AB1003" i="2"/>
  <c r="S1004" i="2"/>
  <c r="T1004" i="2"/>
  <c r="U1004" i="2"/>
  <c r="R1004" i="2" s="1"/>
  <c r="V1004" i="2"/>
  <c r="W1004" i="2"/>
  <c r="X1004" i="2"/>
  <c r="Y1004" i="2"/>
  <c r="AB1004" i="2"/>
  <c r="S1005" i="2"/>
  <c r="T1005" i="2"/>
  <c r="V1005" i="2"/>
  <c r="W1005" i="2"/>
  <c r="X1005" i="2"/>
  <c r="Y1005" i="2"/>
  <c r="AB1005" i="2"/>
  <c r="S1006" i="2"/>
  <c r="T1006" i="2"/>
  <c r="V1006" i="2"/>
  <c r="W1006" i="2"/>
  <c r="X1006" i="2"/>
  <c r="Y1006" i="2"/>
  <c r="AB1006" i="2"/>
  <c r="S1007" i="2"/>
  <c r="T1007" i="2"/>
  <c r="V1007" i="2"/>
  <c r="W1007" i="2"/>
  <c r="X1007" i="2"/>
  <c r="Y1007" i="2"/>
  <c r="AB1007" i="2"/>
  <c r="S1008" i="2"/>
  <c r="T1008" i="2"/>
  <c r="V1008" i="2"/>
  <c r="W1008" i="2"/>
  <c r="X1008" i="2"/>
  <c r="Y1008" i="2"/>
  <c r="AB1008" i="2"/>
  <c r="S1009" i="2"/>
  <c r="T1009" i="2"/>
  <c r="V1009" i="2"/>
  <c r="W1009" i="2"/>
  <c r="X1009" i="2"/>
  <c r="Y1009" i="2"/>
  <c r="AB1009" i="2"/>
  <c r="S1010" i="2"/>
  <c r="T1010" i="2"/>
  <c r="V1010" i="2"/>
  <c r="W1010" i="2"/>
  <c r="X1010" i="2"/>
  <c r="Y1010" i="2"/>
  <c r="AB1010" i="2"/>
  <c r="S1011" i="2"/>
  <c r="T1011" i="2"/>
  <c r="V1011" i="2"/>
  <c r="W1011" i="2"/>
  <c r="X1011" i="2"/>
  <c r="Y1011" i="2"/>
  <c r="AB1011" i="2"/>
  <c r="S1012" i="2"/>
  <c r="T1012" i="2"/>
  <c r="V1012" i="2"/>
  <c r="W1012" i="2"/>
  <c r="X1012" i="2"/>
  <c r="Y1012" i="2"/>
  <c r="AB1012" i="2"/>
  <c r="S1013" i="2"/>
  <c r="T1013" i="2"/>
  <c r="V1013" i="2"/>
  <c r="W1013" i="2"/>
  <c r="X1013" i="2"/>
  <c r="Y1013" i="2"/>
  <c r="AB1013" i="2"/>
  <c r="S1014" i="2"/>
  <c r="T1014" i="2"/>
  <c r="V1014" i="2"/>
  <c r="W1014" i="2"/>
  <c r="X1014" i="2"/>
  <c r="Y1014" i="2"/>
  <c r="AB1014" i="2"/>
  <c r="S1015" i="2"/>
  <c r="T1015" i="2"/>
  <c r="V1015" i="2"/>
  <c r="W1015" i="2"/>
  <c r="X1015" i="2"/>
  <c r="Y1015" i="2"/>
  <c r="AB1015" i="2"/>
  <c r="R1016" i="2"/>
  <c r="S1016" i="2"/>
  <c r="T1016" i="2"/>
  <c r="U1016" i="2"/>
  <c r="V1016" i="2"/>
  <c r="W1016" i="2"/>
  <c r="X1016" i="2"/>
  <c r="Y1016" i="2"/>
  <c r="AB1016" i="2"/>
  <c r="R1017" i="2"/>
  <c r="S1017" i="2"/>
  <c r="T1017" i="2"/>
  <c r="U1017" i="2"/>
  <c r="V1017" i="2"/>
  <c r="W1017" i="2"/>
  <c r="X1017" i="2"/>
  <c r="Y1017" i="2"/>
  <c r="AB1017" i="2"/>
  <c r="R1018" i="2"/>
  <c r="S1018" i="2"/>
  <c r="T1018" i="2"/>
  <c r="U1018" i="2"/>
  <c r="V1018" i="2"/>
  <c r="W1018" i="2"/>
  <c r="X1018" i="2"/>
  <c r="Y1018" i="2"/>
  <c r="AB1018" i="2"/>
  <c r="R1019" i="2"/>
  <c r="S1019" i="2"/>
  <c r="T1019" i="2"/>
  <c r="U1019" i="2"/>
  <c r="V1019" i="2"/>
  <c r="W1019" i="2"/>
  <c r="X1019" i="2"/>
  <c r="Y1019" i="2"/>
  <c r="AB1019" i="2"/>
  <c r="R1020" i="2"/>
  <c r="S1020" i="2"/>
  <c r="T1020" i="2"/>
  <c r="U1020" i="2"/>
  <c r="V1020" i="2"/>
  <c r="W1020" i="2"/>
  <c r="X1020" i="2"/>
  <c r="Y1020" i="2"/>
  <c r="AB1020" i="2"/>
  <c r="R1021" i="2"/>
  <c r="S1021" i="2"/>
  <c r="T1021" i="2"/>
  <c r="U1021" i="2"/>
  <c r="V1021" i="2"/>
  <c r="W1021" i="2"/>
  <c r="X1021" i="2"/>
  <c r="Y1021" i="2"/>
  <c r="AB1021" i="2"/>
  <c r="S1022" i="2"/>
  <c r="T1022" i="2"/>
  <c r="U1022" i="2"/>
  <c r="R1022" i="2" s="1"/>
  <c r="V1022" i="2"/>
  <c r="W1022" i="2"/>
  <c r="X1022" i="2"/>
  <c r="Y1022" i="2"/>
  <c r="AB1022" i="2"/>
  <c r="S1023" i="2"/>
  <c r="T1023" i="2"/>
  <c r="U1023" i="2"/>
  <c r="R1023" i="2" s="1"/>
  <c r="V1023" i="2"/>
  <c r="W1023" i="2"/>
  <c r="X1023" i="2"/>
  <c r="Y1023" i="2"/>
  <c r="AB1023" i="2"/>
  <c r="S1024" i="2"/>
  <c r="T1024" i="2"/>
  <c r="V1024" i="2"/>
  <c r="W1024" i="2"/>
  <c r="X1024" i="2"/>
  <c r="Y1024" i="2"/>
  <c r="AB1024" i="2"/>
  <c r="S1025" i="2"/>
  <c r="T1025" i="2"/>
  <c r="V1025" i="2"/>
  <c r="W1025" i="2"/>
  <c r="X1025" i="2"/>
  <c r="Y1025" i="2"/>
  <c r="AB1025" i="2"/>
  <c r="S1026" i="2"/>
  <c r="T1026" i="2"/>
  <c r="U1026" i="2"/>
  <c r="R1026" i="2" s="1"/>
  <c r="V1026" i="2"/>
  <c r="W1026" i="2"/>
  <c r="X1026" i="2"/>
  <c r="Y1026" i="2"/>
  <c r="AB1026" i="2"/>
  <c r="S1027" i="2"/>
  <c r="T1027" i="2"/>
  <c r="U1027" i="2"/>
  <c r="R1027" i="2" s="1"/>
  <c r="V1027" i="2"/>
  <c r="W1027" i="2"/>
  <c r="X1027" i="2"/>
  <c r="Y1027" i="2"/>
  <c r="AB1027" i="2"/>
  <c r="S1028" i="2"/>
  <c r="T1028" i="2"/>
  <c r="V1028" i="2"/>
  <c r="W1028" i="2"/>
  <c r="X1028" i="2"/>
  <c r="Y1028" i="2"/>
  <c r="AB1028" i="2"/>
  <c r="S1029" i="2"/>
  <c r="T1029" i="2"/>
  <c r="V1029" i="2"/>
  <c r="W1029" i="2"/>
  <c r="X1029" i="2"/>
  <c r="Y1029" i="2"/>
  <c r="AB1029" i="2"/>
  <c r="S1030" i="2"/>
  <c r="T1030" i="2"/>
  <c r="U1030" i="2"/>
  <c r="R1030" i="2" s="1"/>
  <c r="V1030" i="2"/>
  <c r="W1030" i="2"/>
  <c r="X1030" i="2"/>
  <c r="Y1030" i="2"/>
  <c r="AB1030" i="2"/>
  <c r="S1031" i="2"/>
  <c r="T1031" i="2"/>
  <c r="U1031" i="2"/>
  <c r="R1031" i="2" s="1"/>
  <c r="V1031" i="2"/>
  <c r="W1031" i="2"/>
  <c r="X1031" i="2"/>
  <c r="Y1031" i="2"/>
  <c r="AB1031" i="2"/>
  <c r="S1032" i="2"/>
  <c r="T1032" i="2"/>
  <c r="U1032" i="2"/>
  <c r="R1032" i="2" s="1"/>
  <c r="V1032" i="2"/>
  <c r="W1032" i="2"/>
  <c r="X1032" i="2"/>
  <c r="Y1032" i="2"/>
  <c r="AB1032" i="2"/>
  <c r="S1033" i="2"/>
  <c r="T1033" i="2"/>
  <c r="U1033" i="2"/>
  <c r="R1033" i="2" s="1"/>
  <c r="V1033" i="2"/>
  <c r="W1033" i="2"/>
  <c r="X1033" i="2"/>
  <c r="Y1033" i="2"/>
  <c r="AB1033" i="2"/>
  <c r="S1034" i="2"/>
  <c r="T1034" i="2"/>
  <c r="U1034" i="2"/>
  <c r="R1034" i="2" s="1"/>
  <c r="V1034" i="2"/>
  <c r="W1034" i="2"/>
  <c r="X1034" i="2"/>
  <c r="Y1034" i="2"/>
  <c r="AB1034" i="2"/>
  <c r="S1035" i="2"/>
  <c r="T1035" i="2"/>
  <c r="U1035" i="2"/>
  <c r="R1035" i="2" s="1"/>
  <c r="V1035" i="2"/>
  <c r="W1035" i="2"/>
  <c r="X1035" i="2"/>
  <c r="Y1035" i="2"/>
  <c r="AB1035" i="2"/>
  <c r="S1036" i="2"/>
  <c r="T1036" i="2"/>
  <c r="U1036" i="2"/>
  <c r="R1036" i="2" s="1"/>
  <c r="V1036" i="2"/>
  <c r="W1036" i="2"/>
  <c r="X1036" i="2"/>
  <c r="Y1036" i="2"/>
  <c r="AB1036" i="2"/>
  <c r="S1037" i="2"/>
  <c r="T1037" i="2"/>
  <c r="U1037" i="2"/>
  <c r="R1037" i="2" s="1"/>
  <c r="V1037" i="2"/>
  <c r="W1037" i="2"/>
  <c r="X1037" i="2"/>
  <c r="Y1037" i="2"/>
  <c r="AB1037" i="2"/>
  <c r="S1038" i="2"/>
  <c r="T1038" i="2"/>
  <c r="U1038" i="2"/>
  <c r="R1038" i="2" s="1"/>
  <c r="V1038" i="2"/>
  <c r="W1038" i="2"/>
  <c r="X1038" i="2"/>
  <c r="Y1038" i="2"/>
  <c r="AB1038" i="2"/>
  <c r="R1039" i="2"/>
  <c r="S1039" i="2"/>
  <c r="T1039" i="2"/>
  <c r="U1039" i="2"/>
  <c r="V1039" i="2"/>
  <c r="W1039" i="2"/>
  <c r="X1039" i="2"/>
  <c r="Y1039" i="2"/>
  <c r="AB1039" i="2"/>
  <c r="R1040" i="2"/>
  <c r="S1040" i="2"/>
  <c r="T1040" i="2"/>
  <c r="U1040" i="2"/>
  <c r="V1040" i="2"/>
  <c r="W1040" i="2"/>
  <c r="X1040" i="2"/>
  <c r="Y1040" i="2"/>
  <c r="AB1040" i="2"/>
  <c r="R1041" i="2"/>
  <c r="S1041" i="2"/>
  <c r="T1041" i="2"/>
  <c r="U1041" i="2"/>
  <c r="V1041" i="2"/>
  <c r="W1041" i="2"/>
  <c r="X1041" i="2"/>
  <c r="Y1041" i="2"/>
  <c r="AB1041" i="2"/>
  <c r="R1042" i="2"/>
  <c r="S1042" i="2"/>
  <c r="T1042" i="2"/>
  <c r="U1042" i="2"/>
  <c r="V1042" i="2"/>
  <c r="W1042" i="2"/>
  <c r="X1042" i="2"/>
  <c r="Y1042" i="2"/>
  <c r="AB1042" i="2"/>
  <c r="R1043" i="2"/>
  <c r="S1043" i="2"/>
  <c r="T1043" i="2"/>
  <c r="U1043" i="2"/>
  <c r="V1043" i="2"/>
  <c r="W1043" i="2"/>
  <c r="X1043" i="2"/>
  <c r="Y1043" i="2"/>
  <c r="AB1043" i="2"/>
  <c r="R1044" i="2"/>
  <c r="S1044" i="2"/>
  <c r="T1044" i="2"/>
  <c r="U1044" i="2"/>
  <c r="V1044" i="2"/>
  <c r="W1044" i="2"/>
  <c r="X1044" i="2"/>
  <c r="Y1044" i="2"/>
  <c r="AB1044" i="2"/>
  <c r="R1045" i="2"/>
  <c r="S1045" i="2"/>
  <c r="T1045" i="2"/>
  <c r="U1045" i="2"/>
  <c r="V1045" i="2"/>
  <c r="W1045" i="2"/>
  <c r="X1045" i="2"/>
  <c r="Y1045" i="2"/>
  <c r="AB1045" i="2"/>
  <c r="R1046" i="2"/>
  <c r="S1046" i="2"/>
  <c r="T1046" i="2"/>
  <c r="U1046" i="2"/>
  <c r="V1046" i="2"/>
  <c r="W1046" i="2"/>
  <c r="X1046" i="2"/>
  <c r="Y1046" i="2"/>
  <c r="AB1046" i="2"/>
  <c r="R1047" i="2"/>
  <c r="S1047" i="2"/>
  <c r="T1047" i="2"/>
  <c r="U1047" i="2"/>
  <c r="V1047" i="2"/>
  <c r="W1047" i="2"/>
  <c r="X1047" i="2"/>
  <c r="Y1047" i="2"/>
  <c r="AB1047" i="2"/>
  <c r="R1048" i="2"/>
  <c r="S1048" i="2"/>
  <c r="T1048" i="2"/>
  <c r="U1048" i="2"/>
  <c r="V1048" i="2"/>
  <c r="W1048" i="2"/>
  <c r="X1048" i="2"/>
  <c r="Y1048" i="2"/>
  <c r="AB1048" i="2"/>
  <c r="S1049" i="2"/>
  <c r="T1049" i="2"/>
  <c r="U1049" i="2"/>
  <c r="R1049" i="2" s="1"/>
  <c r="V1049" i="2"/>
  <c r="W1049" i="2"/>
  <c r="X1049" i="2"/>
  <c r="Y1049" i="2"/>
  <c r="AB1049" i="2"/>
  <c r="S1050" i="2"/>
  <c r="T1050" i="2"/>
  <c r="U1050" i="2"/>
  <c r="R1050" i="2" s="1"/>
  <c r="V1050" i="2"/>
  <c r="W1050" i="2"/>
  <c r="X1050" i="2"/>
  <c r="Y1050" i="2"/>
  <c r="AB1050" i="2"/>
  <c r="S1051" i="2"/>
  <c r="T1051" i="2"/>
  <c r="U1051" i="2"/>
  <c r="R1051" i="2" s="1"/>
  <c r="V1051" i="2"/>
  <c r="W1051" i="2"/>
  <c r="X1051" i="2"/>
  <c r="Y1051" i="2"/>
  <c r="AB1051" i="2"/>
  <c r="S1052" i="2"/>
  <c r="T1052" i="2"/>
  <c r="U1052" i="2"/>
  <c r="R1052" i="2" s="1"/>
  <c r="V1052" i="2"/>
  <c r="W1052" i="2"/>
  <c r="X1052" i="2"/>
  <c r="Y1052" i="2"/>
  <c r="AB1052" i="2"/>
  <c r="S1053" i="2"/>
  <c r="T1053" i="2"/>
  <c r="U1053" i="2"/>
  <c r="R1053" i="2" s="1"/>
  <c r="V1053" i="2"/>
  <c r="W1053" i="2"/>
  <c r="X1053" i="2"/>
  <c r="Y1053" i="2"/>
  <c r="AB1053" i="2"/>
  <c r="S1054" i="2"/>
  <c r="T1054" i="2"/>
  <c r="U1054" i="2"/>
  <c r="R1054" i="2" s="1"/>
  <c r="V1054" i="2"/>
  <c r="W1054" i="2"/>
  <c r="X1054" i="2"/>
  <c r="Y1054" i="2"/>
  <c r="AB1054" i="2"/>
  <c r="S1055" i="2"/>
  <c r="T1055" i="2"/>
  <c r="U1055" i="2"/>
  <c r="R1055" i="2" s="1"/>
  <c r="V1055" i="2"/>
  <c r="W1055" i="2"/>
  <c r="X1055" i="2"/>
  <c r="Y1055" i="2"/>
  <c r="AB1055" i="2"/>
  <c r="S1056" i="2"/>
  <c r="T1056" i="2"/>
  <c r="U1056" i="2"/>
  <c r="R1056" i="2" s="1"/>
  <c r="V1056" i="2"/>
  <c r="W1056" i="2"/>
  <c r="X1056" i="2"/>
  <c r="Y1056" i="2"/>
  <c r="AB1056" i="2"/>
  <c r="S1057" i="2"/>
  <c r="T1057" i="2"/>
  <c r="U1057" i="2"/>
  <c r="R1057" i="2" s="1"/>
  <c r="V1057" i="2"/>
  <c r="W1057" i="2"/>
  <c r="X1057" i="2"/>
  <c r="Y1057" i="2"/>
  <c r="AB1057" i="2"/>
  <c r="S1058" i="2"/>
  <c r="T1058" i="2"/>
  <c r="U1058" i="2"/>
  <c r="R1058" i="2" s="1"/>
  <c r="V1058" i="2"/>
  <c r="W1058" i="2"/>
  <c r="X1058" i="2"/>
  <c r="Y1058" i="2"/>
  <c r="AB1058" i="2"/>
  <c r="S1059" i="2"/>
  <c r="T1059" i="2"/>
  <c r="U1059" i="2"/>
  <c r="R1059" i="2" s="1"/>
  <c r="V1059" i="2"/>
  <c r="W1059" i="2"/>
  <c r="X1059" i="2"/>
  <c r="Y1059" i="2"/>
  <c r="AB1059" i="2"/>
  <c r="S1060" i="2"/>
  <c r="T1060" i="2"/>
  <c r="U1060" i="2"/>
  <c r="R1060" i="2" s="1"/>
  <c r="V1060" i="2"/>
  <c r="W1060" i="2"/>
  <c r="X1060" i="2"/>
  <c r="Y1060" i="2"/>
  <c r="AB1060" i="2"/>
  <c r="S1061" i="2"/>
  <c r="T1061" i="2"/>
  <c r="U1061" i="2"/>
  <c r="R1061" i="2" s="1"/>
  <c r="V1061" i="2"/>
  <c r="W1061" i="2"/>
  <c r="X1061" i="2"/>
  <c r="Y1061" i="2"/>
  <c r="AB1061" i="2"/>
  <c r="S1062" i="2"/>
  <c r="T1062" i="2"/>
  <c r="U1062" i="2"/>
  <c r="R1062" i="2" s="1"/>
  <c r="V1062" i="2"/>
  <c r="W1062" i="2"/>
  <c r="X1062" i="2"/>
  <c r="Y1062" i="2"/>
  <c r="AB1062" i="2"/>
  <c r="S1063" i="2"/>
  <c r="T1063" i="2"/>
  <c r="U1063" i="2"/>
  <c r="R1063" i="2" s="1"/>
  <c r="V1063" i="2"/>
  <c r="W1063" i="2"/>
  <c r="X1063" i="2"/>
  <c r="Y1063" i="2"/>
  <c r="AB1063" i="2"/>
  <c r="S1064" i="2"/>
  <c r="T1064" i="2"/>
  <c r="U1064" i="2"/>
  <c r="R1064" i="2" s="1"/>
  <c r="V1064" i="2"/>
  <c r="W1064" i="2"/>
  <c r="X1064" i="2"/>
  <c r="Y1064" i="2"/>
  <c r="AB1064" i="2"/>
  <c r="S1065" i="2"/>
  <c r="T1065" i="2"/>
  <c r="U1065" i="2"/>
  <c r="R1065" i="2" s="1"/>
  <c r="V1065" i="2"/>
  <c r="W1065" i="2"/>
  <c r="X1065" i="2"/>
  <c r="Y1065" i="2"/>
  <c r="AB1065" i="2"/>
  <c r="S1066" i="2"/>
  <c r="T1066" i="2"/>
  <c r="U1066" i="2"/>
  <c r="R1066" i="2" s="1"/>
  <c r="V1066" i="2"/>
  <c r="W1066" i="2"/>
  <c r="X1066" i="2"/>
  <c r="Y1066" i="2"/>
  <c r="AB1066" i="2"/>
  <c r="S1067" i="2"/>
  <c r="T1067" i="2"/>
  <c r="U1067" i="2"/>
  <c r="R1067" i="2" s="1"/>
  <c r="V1067" i="2"/>
  <c r="W1067" i="2"/>
  <c r="X1067" i="2"/>
  <c r="Y1067" i="2"/>
  <c r="AB1067" i="2"/>
  <c r="S1068" i="2"/>
  <c r="T1068" i="2"/>
  <c r="U1068" i="2"/>
  <c r="R1068" i="2" s="1"/>
  <c r="V1068" i="2"/>
  <c r="W1068" i="2"/>
  <c r="X1068" i="2"/>
  <c r="Y1068" i="2"/>
  <c r="AB1068" i="2"/>
  <c r="S1069" i="2"/>
  <c r="T1069" i="2"/>
  <c r="U1069" i="2"/>
  <c r="R1069" i="2" s="1"/>
  <c r="V1069" i="2"/>
  <c r="W1069" i="2"/>
  <c r="X1069" i="2"/>
  <c r="Y1069" i="2"/>
  <c r="AB1069" i="2"/>
  <c r="S1070" i="2"/>
  <c r="T1070" i="2"/>
  <c r="U1070" i="2"/>
  <c r="R1070" i="2" s="1"/>
  <c r="V1070" i="2"/>
  <c r="W1070" i="2"/>
  <c r="X1070" i="2"/>
  <c r="Y1070" i="2"/>
  <c r="AB1070" i="2"/>
  <c r="S1071" i="2"/>
  <c r="T1071" i="2"/>
  <c r="U1071" i="2"/>
  <c r="R1071" i="2" s="1"/>
  <c r="V1071" i="2"/>
  <c r="W1071" i="2"/>
  <c r="X1071" i="2"/>
  <c r="Y1071" i="2"/>
  <c r="AB1071" i="2"/>
  <c r="S1072" i="2"/>
  <c r="T1072" i="2"/>
  <c r="U1072" i="2"/>
  <c r="R1072" i="2" s="1"/>
  <c r="V1072" i="2"/>
  <c r="W1072" i="2"/>
  <c r="X1072" i="2"/>
  <c r="Y1072" i="2"/>
  <c r="AB1072" i="2"/>
  <c r="S1073" i="2"/>
  <c r="T1073" i="2"/>
  <c r="U1073" i="2"/>
  <c r="R1073" i="2" s="1"/>
  <c r="V1073" i="2"/>
  <c r="W1073" i="2"/>
  <c r="X1073" i="2"/>
  <c r="Y1073" i="2"/>
  <c r="AB1073" i="2"/>
  <c r="R1074" i="2"/>
  <c r="S1074" i="2"/>
  <c r="T1074" i="2"/>
  <c r="U1074" i="2"/>
  <c r="V1074" i="2"/>
  <c r="W1074" i="2"/>
  <c r="X1074" i="2"/>
  <c r="Y1074" i="2"/>
  <c r="AB1074" i="2"/>
  <c r="R1075" i="2"/>
  <c r="S1075" i="2"/>
  <c r="T1075" i="2"/>
  <c r="U1075" i="2"/>
  <c r="V1075" i="2"/>
  <c r="W1075" i="2"/>
  <c r="X1075" i="2"/>
  <c r="Y1075" i="2"/>
  <c r="AB1075" i="2"/>
  <c r="R1076" i="2"/>
  <c r="S1076" i="2"/>
  <c r="T1076" i="2"/>
  <c r="U1076" i="2"/>
  <c r="V1076" i="2"/>
  <c r="W1076" i="2"/>
  <c r="X1076" i="2"/>
  <c r="Y1076" i="2"/>
  <c r="AB1076" i="2"/>
  <c r="R1077" i="2"/>
  <c r="S1077" i="2"/>
  <c r="T1077" i="2"/>
  <c r="U1077" i="2"/>
  <c r="V1077" i="2"/>
  <c r="W1077" i="2"/>
  <c r="X1077" i="2"/>
  <c r="Y1077" i="2"/>
  <c r="AB1077" i="2"/>
  <c r="R1078" i="2"/>
  <c r="S1078" i="2"/>
  <c r="T1078" i="2"/>
  <c r="U1078" i="2"/>
  <c r="V1078" i="2"/>
  <c r="W1078" i="2"/>
  <c r="X1078" i="2"/>
  <c r="Y1078" i="2"/>
  <c r="AB1078" i="2"/>
  <c r="R1079" i="2"/>
  <c r="S1079" i="2"/>
  <c r="T1079" i="2"/>
  <c r="U1079" i="2"/>
  <c r="V1079" i="2"/>
  <c r="W1079" i="2"/>
  <c r="X1079" i="2"/>
  <c r="Y1079" i="2"/>
  <c r="AB1079" i="2"/>
  <c r="R1080" i="2"/>
  <c r="S1080" i="2"/>
  <c r="T1080" i="2"/>
  <c r="U1080" i="2"/>
  <c r="V1080" i="2"/>
  <c r="W1080" i="2"/>
  <c r="X1080" i="2"/>
  <c r="Y1080" i="2"/>
  <c r="AB1080" i="2"/>
  <c r="R1081" i="2"/>
  <c r="S1081" i="2"/>
  <c r="T1081" i="2"/>
  <c r="U1081" i="2"/>
  <c r="V1081" i="2"/>
  <c r="W1081" i="2"/>
  <c r="X1081" i="2"/>
  <c r="Y1081" i="2"/>
  <c r="AB1081" i="2"/>
  <c r="R1082" i="2"/>
  <c r="S1082" i="2"/>
  <c r="T1082" i="2"/>
  <c r="U1082" i="2"/>
  <c r="V1082" i="2"/>
  <c r="W1082" i="2"/>
  <c r="X1082" i="2"/>
  <c r="Y1082" i="2"/>
  <c r="AB1082" i="2"/>
  <c r="S1083" i="2"/>
  <c r="U1083" i="2"/>
  <c r="V1083" i="2"/>
  <c r="X1083" i="2"/>
  <c r="Y1083" i="2"/>
  <c r="AB1083" i="2"/>
  <c r="S1084" i="2"/>
  <c r="T1084" i="2"/>
  <c r="U1084" i="2"/>
  <c r="R1084" i="2" s="1"/>
  <c r="V1084" i="2"/>
  <c r="W1084" i="2"/>
  <c r="X1084" i="2"/>
  <c r="Y1084" i="2"/>
  <c r="AB1084" i="2"/>
  <c r="S1085" i="2"/>
  <c r="T1085" i="2"/>
  <c r="U1085" i="2"/>
  <c r="R1085" i="2" s="1"/>
  <c r="V1085" i="2"/>
  <c r="W1085" i="2"/>
  <c r="X1085" i="2"/>
  <c r="Y1085" i="2"/>
  <c r="AB1085" i="2"/>
  <c r="S1086" i="2"/>
  <c r="U1086" i="2"/>
  <c r="V1086" i="2"/>
  <c r="X1086" i="2"/>
  <c r="Y1086" i="2"/>
  <c r="AB1086" i="2"/>
  <c r="S1087" i="2"/>
  <c r="T1087" i="2"/>
  <c r="U1087" i="2"/>
  <c r="R1087" i="2" s="1"/>
  <c r="V1087" i="2"/>
  <c r="W1087" i="2"/>
  <c r="X1087" i="2"/>
  <c r="Y1087" i="2"/>
  <c r="AB1087" i="2"/>
  <c r="S1088" i="2"/>
  <c r="U1088" i="2"/>
  <c r="R1088" i="2" s="1"/>
  <c r="V1088" i="2"/>
  <c r="X1088" i="2"/>
  <c r="Y1088" i="2"/>
  <c r="AB1088" i="2"/>
  <c r="S1089" i="2"/>
  <c r="T1089" i="2"/>
  <c r="U1089" i="2"/>
  <c r="R1089" i="2" s="1"/>
  <c r="V1089" i="2"/>
  <c r="W1089" i="2"/>
  <c r="X1089" i="2"/>
  <c r="Y1089" i="2"/>
  <c r="AB1089" i="2"/>
  <c r="S1090" i="2"/>
  <c r="U1090" i="2"/>
  <c r="V1090" i="2"/>
  <c r="X1090" i="2"/>
  <c r="Y1090" i="2"/>
  <c r="AB1090" i="2"/>
  <c r="S1091" i="2"/>
  <c r="U1091" i="2"/>
  <c r="V1091" i="2"/>
  <c r="X1091" i="2"/>
  <c r="Y1091" i="2"/>
  <c r="AB1091" i="2"/>
  <c r="S1092" i="2"/>
  <c r="U1092" i="2"/>
  <c r="V1092" i="2"/>
  <c r="X1092" i="2"/>
  <c r="Y1092" i="2"/>
  <c r="AB1092" i="2"/>
  <c r="S1093" i="2"/>
  <c r="U1093" i="2"/>
  <c r="V1093" i="2"/>
  <c r="X1093" i="2"/>
  <c r="Y1093" i="2"/>
  <c r="AB1093" i="2"/>
  <c r="S1094" i="2"/>
  <c r="U1094" i="2"/>
  <c r="V1094" i="2"/>
  <c r="X1094" i="2"/>
  <c r="Y1094" i="2"/>
  <c r="AB1094" i="2"/>
  <c r="S1095" i="2"/>
  <c r="U1095" i="2"/>
  <c r="R1095" i="2" s="1"/>
  <c r="V1095" i="2"/>
  <c r="X1095" i="2"/>
  <c r="Y1095" i="2"/>
  <c r="AB1095" i="2"/>
  <c r="S1096" i="2"/>
  <c r="U1096" i="2"/>
  <c r="V1096" i="2"/>
  <c r="X1096" i="2"/>
  <c r="Y1096" i="2"/>
  <c r="AB1096" i="2"/>
  <c r="S1097" i="2"/>
  <c r="U1097" i="2"/>
  <c r="V1097" i="2"/>
  <c r="X1097" i="2"/>
  <c r="Y1097" i="2"/>
  <c r="AB1097" i="2"/>
  <c r="S1098" i="2"/>
  <c r="U1098" i="2"/>
  <c r="V1098" i="2"/>
  <c r="X1098" i="2"/>
  <c r="Y1098" i="2"/>
  <c r="AB1098" i="2"/>
  <c r="S1099" i="2"/>
  <c r="T1099" i="2"/>
  <c r="U1099" i="2"/>
  <c r="R1099" i="2" s="1"/>
  <c r="V1099" i="2"/>
  <c r="W1099" i="2"/>
  <c r="X1099" i="2"/>
  <c r="Y1099" i="2"/>
  <c r="AB1099" i="2"/>
  <c r="S1100" i="2"/>
  <c r="T1100" i="2"/>
  <c r="U1100" i="2"/>
  <c r="R1100" i="2" s="1"/>
  <c r="V1100" i="2"/>
  <c r="W1100" i="2"/>
  <c r="X1100" i="2"/>
  <c r="Y1100" i="2"/>
  <c r="AB1100" i="2"/>
  <c r="S1101" i="2"/>
  <c r="U1101" i="2"/>
  <c r="V1101" i="2"/>
  <c r="X1101" i="2"/>
  <c r="Y1101" i="2"/>
  <c r="AB1101" i="2"/>
  <c r="S1102" i="2"/>
  <c r="U1102" i="2"/>
  <c r="V1102" i="2"/>
  <c r="X1102" i="2"/>
  <c r="Y1102" i="2"/>
  <c r="AB1102" i="2"/>
  <c r="S1103" i="2"/>
  <c r="T1103" i="2"/>
  <c r="U1103" i="2"/>
  <c r="R1103" i="2" s="1"/>
  <c r="V1103" i="2"/>
  <c r="W1103" i="2"/>
  <c r="X1103" i="2"/>
  <c r="Y1103" i="2"/>
  <c r="AB1103" i="2"/>
  <c r="S1104" i="2"/>
  <c r="U1104" i="2"/>
  <c r="V1104" i="2"/>
  <c r="X1104" i="2"/>
  <c r="Y1104" i="2"/>
  <c r="AB1104" i="2"/>
  <c r="S1105" i="2"/>
  <c r="U1105" i="2"/>
  <c r="V1105" i="2"/>
  <c r="X1105" i="2"/>
  <c r="Y1105" i="2"/>
  <c r="AB1105" i="2"/>
  <c r="S1106" i="2"/>
  <c r="U1106" i="2"/>
  <c r="V1106" i="2"/>
  <c r="X1106" i="2"/>
  <c r="Y1106" i="2"/>
  <c r="AB1106" i="2"/>
  <c r="S1107" i="2"/>
  <c r="U1107" i="2"/>
  <c r="R1107" i="2" s="1"/>
  <c r="V1107" i="2"/>
  <c r="X1107" i="2"/>
  <c r="Y1107" i="2"/>
  <c r="AB1107" i="2"/>
  <c r="S1108" i="2"/>
  <c r="U1108" i="2"/>
  <c r="V1108" i="2"/>
  <c r="X1108" i="2"/>
  <c r="Y1108" i="2"/>
  <c r="AB1108" i="2"/>
  <c r="S1109" i="2"/>
  <c r="U1109" i="2"/>
  <c r="V1109" i="2"/>
  <c r="X1109" i="2"/>
  <c r="Y1109" i="2"/>
  <c r="AB1109" i="2"/>
  <c r="S1110" i="2"/>
  <c r="U1110" i="2"/>
  <c r="V1110" i="2"/>
  <c r="X1110" i="2"/>
  <c r="Y1110" i="2"/>
  <c r="AB1110" i="2"/>
  <c r="S1111" i="2"/>
  <c r="U1111" i="2"/>
  <c r="V1111" i="2"/>
  <c r="X1111" i="2"/>
  <c r="Y1111" i="2"/>
  <c r="AB1111" i="2"/>
  <c r="S1112" i="2"/>
  <c r="U1112" i="2"/>
  <c r="R1112" i="2" s="1"/>
  <c r="V1112" i="2"/>
  <c r="X1112" i="2"/>
  <c r="Y1112" i="2"/>
  <c r="AB1112" i="2"/>
  <c r="R1113" i="2"/>
  <c r="S1113" i="2"/>
  <c r="T1113" i="2"/>
  <c r="U1113" i="2"/>
  <c r="V1113" i="2"/>
  <c r="W1113" i="2"/>
  <c r="X1113" i="2"/>
  <c r="Y1113" i="2"/>
  <c r="AB1113" i="2"/>
  <c r="R1114" i="2"/>
  <c r="S1114" i="2"/>
  <c r="T1114" i="2"/>
  <c r="U1114" i="2"/>
  <c r="V1114" i="2"/>
  <c r="W1114" i="2"/>
  <c r="X1114" i="2"/>
  <c r="Y1114" i="2"/>
  <c r="AB1114" i="2"/>
  <c r="R1115" i="2"/>
  <c r="S1115" i="2"/>
  <c r="T1115" i="2"/>
  <c r="U1115" i="2"/>
  <c r="V1115" i="2"/>
  <c r="W1115" i="2"/>
  <c r="X1115" i="2"/>
  <c r="Y1115" i="2"/>
  <c r="AB1115" i="2"/>
  <c r="R1116" i="2"/>
  <c r="S1116" i="2"/>
  <c r="T1116" i="2"/>
  <c r="U1116" i="2"/>
  <c r="V1116" i="2"/>
  <c r="W1116" i="2"/>
  <c r="X1116" i="2"/>
  <c r="Y1116" i="2"/>
  <c r="AB1116" i="2"/>
  <c r="S1117" i="2"/>
  <c r="U1117" i="2"/>
  <c r="V1117" i="2"/>
  <c r="X1117" i="2"/>
  <c r="Y1117" i="2"/>
  <c r="AB1117" i="2"/>
  <c r="S1118" i="2"/>
  <c r="T1118" i="2"/>
  <c r="U1118" i="2"/>
  <c r="R1118" i="2" s="1"/>
  <c r="V1118" i="2"/>
  <c r="W1118" i="2"/>
  <c r="X1118" i="2"/>
  <c r="Y1118" i="2"/>
  <c r="AB1118" i="2"/>
  <c r="S1119" i="2"/>
  <c r="U1119" i="2"/>
  <c r="V1119" i="2"/>
  <c r="X1119" i="2"/>
  <c r="Y1119" i="2"/>
  <c r="AB1119" i="2"/>
  <c r="S1120" i="2"/>
  <c r="T1120" i="2"/>
  <c r="U1120" i="2"/>
  <c r="R1120" i="2" s="1"/>
  <c r="V1120" i="2"/>
  <c r="W1120" i="2"/>
  <c r="X1120" i="2"/>
  <c r="Y1120" i="2"/>
  <c r="AB1120" i="2"/>
  <c r="S1121" i="2"/>
  <c r="U1121" i="2"/>
  <c r="R1121" i="2" s="1"/>
  <c r="V1121" i="2"/>
  <c r="X1121" i="2"/>
  <c r="Y1121" i="2"/>
  <c r="AB1121" i="2"/>
  <c r="S1122" i="2"/>
  <c r="T1122" i="2"/>
  <c r="U1122" i="2"/>
  <c r="R1122" i="2" s="1"/>
  <c r="V1122" i="2"/>
  <c r="W1122" i="2"/>
  <c r="X1122" i="2"/>
  <c r="Y1122" i="2"/>
  <c r="AB1122" i="2"/>
  <c r="S1123" i="2"/>
  <c r="U1123" i="2"/>
  <c r="V1123" i="2"/>
  <c r="X1123" i="2"/>
  <c r="Y1123" i="2"/>
  <c r="AB1123" i="2"/>
  <c r="S1124" i="2"/>
  <c r="U1124" i="2"/>
  <c r="V1124" i="2"/>
  <c r="X1124" i="2"/>
  <c r="Y1124" i="2"/>
  <c r="AB1124" i="2"/>
  <c r="S1125" i="2"/>
  <c r="U1125" i="2"/>
  <c r="R1125" i="2" s="1"/>
  <c r="V1125" i="2"/>
  <c r="X1125" i="2"/>
  <c r="Y1125" i="2"/>
  <c r="AB1125" i="2"/>
  <c r="S1126" i="2"/>
  <c r="U1126" i="2"/>
  <c r="V1126" i="2"/>
  <c r="X1126" i="2"/>
  <c r="Y1126" i="2"/>
  <c r="AB1126" i="2"/>
  <c r="S1127" i="2"/>
  <c r="T1127" i="2"/>
  <c r="U1127" i="2"/>
  <c r="R1127" i="2" s="1"/>
  <c r="V1127" i="2"/>
  <c r="W1127" i="2"/>
  <c r="X1127" i="2"/>
  <c r="Y1127" i="2"/>
  <c r="AB1127" i="2"/>
  <c r="S1128" i="2"/>
  <c r="U1128" i="2"/>
  <c r="R1128" i="2" s="1"/>
  <c r="V1128" i="2"/>
  <c r="X1128" i="2"/>
  <c r="Y1128" i="2"/>
  <c r="AB1128" i="2"/>
  <c r="S1129" i="2"/>
  <c r="U1129" i="2"/>
  <c r="V1129" i="2"/>
  <c r="X1129" i="2"/>
  <c r="Y1129" i="2"/>
  <c r="AB1129" i="2"/>
  <c r="S1130" i="2"/>
  <c r="U1130" i="2"/>
  <c r="V1130" i="2"/>
  <c r="X1130" i="2"/>
  <c r="Y1130" i="2"/>
  <c r="AB1130" i="2"/>
  <c r="S1131" i="2"/>
  <c r="U1131" i="2"/>
  <c r="R1131" i="2" s="1"/>
  <c r="V1131" i="2"/>
  <c r="X1131" i="2"/>
  <c r="Y1131" i="2"/>
  <c r="AB1131" i="2"/>
  <c r="S1132" i="2"/>
  <c r="T1132" i="2"/>
  <c r="U1132" i="2"/>
  <c r="R1132" i="2" s="1"/>
  <c r="V1132" i="2"/>
  <c r="W1132" i="2"/>
  <c r="X1132" i="2"/>
  <c r="Y1132" i="2"/>
  <c r="AB1132" i="2"/>
  <c r="S1133" i="2"/>
  <c r="T1133" i="2"/>
  <c r="U1133" i="2"/>
  <c r="R1133" i="2" s="1"/>
  <c r="V1133" i="2"/>
  <c r="W1133" i="2"/>
  <c r="X1133" i="2"/>
  <c r="Y1133" i="2"/>
  <c r="AB1133" i="2"/>
  <c r="S1134" i="2"/>
  <c r="T1134" i="2"/>
  <c r="U1134" i="2"/>
  <c r="R1134" i="2" s="1"/>
  <c r="V1134" i="2"/>
  <c r="W1134" i="2"/>
  <c r="X1134" i="2"/>
  <c r="Y1134" i="2"/>
  <c r="AB1134" i="2"/>
  <c r="S1135" i="2"/>
  <c r="U1135" i="2"/>
  <c r="V1135" i="2"/>
  <c r="X1135" i="2"/>
  <c r="Y1135" i="2"/>
  <c r="AB1135" i="2"/>
  <c r="S1136" i="2"/>
  <c r="U1136" i="2"/>
  <c r="V1136" i="2"/>
  <c r="X1136" i="2"/>
  <c r="Y1136" i="2"/>
  <c r="AB1136" i="2"/>
  <c r="S1137" i="2"/>
  <c r="U1137" i="2"/>
  <c r="R1137" i="2" s="1"/>
  <c r="V1137" i="2"/>
  <c r="X1137" i="2"/>
  <c r="Y1137" i="2"/>
  <c r="AB1137" i="2"/>
  <c r="S1138" i="2"/>
  <c r="U1138" i="2"/>
  <c r="V1138" i="2"/>
  <c r="X1138" i="2"/>
  <c r="Y1138" i="2"/>
  <c r="AB1138" i="2"/>
  <c r="S1139" i="2"/>
  <c r="U1139" i="2"/>
  <c r="V1139" i="2"/>
  <c r="X1139" i="2"/>
  <c r="Y1139" i="2"/>
  <c r="AB1139" i="2"/>
  <c r="S1140" i="2"/>
  <c r="U1140" i="2"/>
  <c r="V1140" i="2"/>
  <c r="X1140" i="2"/>
  <c r="Y1140" i="2"/>
  <c r="AB1140" i="2"/>
  <c r="S1141" i="2"/>
  <c r="U1141" i="2"/>
  <c r="R1141" i="2" s="1"/>
  <c r="V1141" i="2"/>
  <c r="X1141" i="2"/>
  <c r="Y1141" i="2"/>
  <c r="AB1141" i="2"/>
  <c r="S1142" i="2"/>
  <c r="U1142" i="2"/>
  <c r="V1142" i="2"/>
  <c r="X1142" i="2"/>
  <c r="Y1142" i="2"/>
  <c r="AB1142" i="2"/>
  <c r="S1143" i="2"/>
  <c r="U1143" i="2"/>
  <c r="V1143" i="2"/>
  <c r="X1143" i="2"/>
  <c r="Y1143" i="2"/>
  <c r="AB1143" i="2"/>
  <c r="S1144" i="2"/>
  <c r="U1144" i="2"/>
  <c r="R1144" i="2" s="1"/>
  <c r="V1144" i="2"/>
  <c r="X1144" i="2"/>
  <c r="Y1144" i="2"/>
  <c r="AB1144" i="2"/>
  <c r="S1145" i="2"/>
  <c r="U1145" i="2"/>
  <c r="R1145" i="2" s="1"/>
  <c r="V1145" i="2"/>
  <c r="X1145" i="2"/>
  <c r="Y1145" i="2"/>
  <c r="AB1145" i="2"/>
  <c r="S1146" i="2"/>
  <c r="U1146" i="2"/>
  <c r="V1146" i="2"/>
  <c r="X1146" i="2"/>
  <c r="Y1146" i="2"/>
  <c r="AB1146" i="2"/>
  <c r="S1147" i="2"/>
  <c r="T1147" i="2"/>
  <c r="U1147" i="2"/>
  <c r="R1147" i="2" s="1"/>
  <c r="V1147" i="2"/>
  <c r="W1147" i="2"/>
  <c r="X1147" i="2"/>
  <c r="Y1147" i="2"/>
  <c r="AB1147" i="2"/>
  <c r="S1148" i="2"/>
  <c r="U1148" i="2"/>
  <c r="V1148" i="2"/>
  <c r="X1148" i="2"/>
  <c r="Y1148" i="2"/>
  <c r="AB1148" i="2"/>
  <c r="S1149" i="2"/>
  <c r="U1149" i="2"/>
  <c r="V1149" i="2"/>
  <c r="X1149" i="2"/>
  <c r="Y1149" i="2"/>
  <c r="AB1149" i="2"/>
  <c r="S1150" i="2"/>
  <c r="U1150" i="2"/>
  <c r="V1150" i="2"/>
  <c r="X1150" i="2"/>
  <c r="Y1150" i="2"/>
  <c r="AB1150" i="2"/>
  <c r="S1151" i="2"/>
  <c r="U1151" i="2"/>
  <c r="V1151" i="2"/>
  <c r="X1151" i="2"/>
  <c r="Y1151" i="2"/>
  <c r="AB1151" i="2"/>
  <c r="S1152" i="2"/>
  <c r="U1152" i="2"/>
  <c r="R1152" i="2" s="1"/>
  <c r="V1152" i="2"/>
  <c r="X1152" i="2"/>
  <c r="Y1152" i="2"/>
  <c r="AB1152" i="2"/>
  <c r="S1153" i="2"/>
  <c r="U1153" i="2"/>
  <c r="R1153" i="2" s="1"/>
  <c r="V1153" i="2"/>
  <c r="X1153" i="2"/>
  <c r="Y1153" i="2"/>
  <c r="AB1153" i="2"/>
  <c r="S1154" i="2"/>
  <c r="U1154" i="2"/>
  <c r="V1154" i="2"/>
  <c r="X1154" i="2"/>
  <c r="Y1154" i="2"/>
  <c r="AB1154" i="2"/>
  <c r="S1155" i="2"/>
  <c r="U1155" i="2"/>
  <c r="V1155" i="2"/>
  <c r="X1155" i="2"/>
  <c r="Y1155" i="2"/>
  <c r="AB1155" i="2"/>
  <c r="S1156" i="2"/>
  <c r="U1156" i="2"/>
  <c r="V1156" i="2"/>
  <c r="X1156" i="2"/>
  <c r="Y1156" i="2"/>
  <c r="AB1156" i="2"/>
  <c r="S1157" i="2"/>
  <c r="U1157" i="2"/>
  <c r="V1157" i="2"/>
  <c r="X1157" i="2"/>
  <c r="Y1157" i="2"/>
  <c r="AB1157" i="2"/>
  <c r="S1158" i="2"/>
  <c r="U1158" i="2"/>
  <c r="V1158" i="2"/>
  <c r="X1158" i="2"/>
  <c r="Y1158" i="2"/>
  <c r="AB1158" i="2"/>
  <c r="S1159" i="2"/>
  <c r="U1159" i="2"/>
  <c r="V1159" i="2"/>
  <c r="X1159" i="2"/>
  <c r="Y1159" i="2"/>
  <c r="AB1159" i="2"/>
  <c r="S1160" i="2"/>
  <c r="U1160" i="2"/>
  <c r="V1160" i="2"/>
  <c r="X1160" i="2"/>
  <c r="Y1160" i="2"/>
  <c r="AB1160" i="2"/>
  <c r="S1161" i="2"/>
  <c r="U1161" i="2"/>
  <c r="V1161" i="2"/>
  <c r="X1161" i="2"/>
  <c r="Y1161" i="2"/>
  <c r="AB1161" i="2"/>
  <c r="S1162" i="2"/>
  <c r="U1162" i="2"/>
  <c r="R1162" i="2" s="1"/>
  <c r="V1162" i="2"/>
  <c r="X1162" i="2"/>
  <c r="Y1162" i="2"/>
  <c r="AB1162" i="2"/>
  <c r="S1163" i="2"/>
  <c r="U1163" i="2"/>
  <c r="V1163" i="2"/>
  <c r="X1163" i="2"/>
  <c r="Y1163" i="2"/>
  <c r="AB1163" i="2"/>
  <c r="S1164" i="2"/>
  <c r="U1164" i="2"/>
  <c r="V1164" i="2"/>
  <c r="X1164" i="2"/>
  <c r="Y1164" i="2"/>
  <c r="AB1164" i="2"/>
  <c r="S1165" i="2"/>
  <c r="U1165" i="2"/>
  <c r="V1165" i="2"/>
  <c r="X1165" i="2"/>
  <c r="Y1165" i="2"/>
  <c r="AB1165" i="2"/>
  <c r="S1166" i="2"/>
  <c r="U1166" i="2"/>
  <c r="V1166" i="2"/>
  <c r="X1166" i="2"/>
  <c r="Y1166" i="2"/>
  <c r="AB1166" i="2"/>
  <c r="S1167" i="2"/>
  <c r="U1167" i="2"/>
  <c r="V1167" i="2"/>
  <c r="X1167" i="2"/>
  <c r="Y1167" i="2"/>
  <c r="AB1167" i="2"/>
  <c r="R1168" i="2"/>
  <c r="S1168" i="2"/>
  <c r="T1168" i="2"/>
  <c r="U1168" i="2"/>
  <c r="V1168" i="2"/>
  <c r="W1168" i="2"/>
  <c r="X1168" i="2"/>
  <c r="Y1168" i="2"/>
  <c r="AB1168" i="2"/>
  <c r="R1169" i="2"/>
  <c r="S1169" i="2"/>
  <c r="T1169" i="2"/>
  <c r="U1169" i="2"/>
  <c r="V1169" i="2"/>
  <c r="W1169" i="2"/>
  <c r="X1169" i="2"/>
  <c r="Y1169" i="2"/>
  <c r="AB1169" i="2"/>
  <c r="R1170" i="2"/>
  <c r="S1170" i="2"/>
  <c r="T1170" i="2"/>
  <c r="U1170" i="2"/>
  <c r="V1170" i="2"/>
  <c r="W1170" i="2"/>
  <c r="X1170" i="2"/>
  <c r="Y1170" i="2"/>
  <c r="AB1170" i="2"/>
  <c r="R1171" i="2"/>
  <c r="S1171" i="2"/>
  <c r="T1171" i="2"/>
  <c r="U1171" i="2"/>
  <c r="V1171" i="2"/>
  <c r="W1171" i="2"/>
  <c r="X1171" i="2"/>
  <c r="Y1171" i="2"/>
  <c r="AB1171" i="2"/>
  <c r="R1172" i="2"/>
  <c r="S1172" i="2"/>
  <c r="T1172" i="2"/>
  <c r="U1172" i="2"/>
  <c r="V1172" i="2"/>
  <c r="W1172" i="2"/>
  <c r="X1172" i="2"/>
  <c r="Y1172" i="2"/>
  <c r="AB1172" i="2"/>
  <c r="R1173" i="2"/>
  <c r="S1173" i="2"/>
  <c r="T1173" i="2"/>
  <c r="U1173" i="2"/>
  <c r="V1173" i="2"/>
  <c r="W1173" i="2"/>
  <c r="X1173" i="2"/>
  <c r="Y1173" i="2"/>
  <c r="AB1173" i="2"/>
  <c r="S1174" i="2"/>
  <c r="U1174" i="2"/>
  <c r="V1174" i="2"/>
  <c r="X1174" i="2"/>
  <c r="Y1174" i="2"/>
  <c r="AB1174" i="2"/>
  <c r="S1175" i="2"/>
  <c r="U1175" i="2"/>
  <c r="V1175" i="2"/>
  <c r="X1175" i="2"/>
  <c r="Y1175" i="2"/>
  <c r="AB1175" i="2"/>
  <c r="S1176" i="2"/>
  <c r="U1176" i="2"/>
  <c r="V1176" i="2"/>
  <c r="X1176" i="2"/>
  <c r="Y1176" i="2"/>
  <c r="AB1176" i="2"/>
  <c r="S1177" i="2"/>
  <c r="U1177" i="2"/>
  <c r="V1177" i="2"/>
  <c r="X1177" i="2"/>
  <c r="Y1177" i="2"/>
  <c r="AB1177" i="2"/>
  <c r="S1178" i="2"/>
  <c r="U1178" i="2"/>
  <c r="V1178" i="2"/>
  <c r="X1178" i="2"/>
  <c r="Y1178" i="2"/>
  <c r="AB1178" i="2"/>
  <c r="S1179" i="2"/>
  <c r="T1179" i="2"/>
  <c r="U1179" i="2"/>
  <c r="R1179" i="2" s="1"/>
  <c r="V1179" i="2"/>
  <c r="W1179" i="2"/>
  <c r="X1179" i="2"/>
  <c r="Y1179" i="2"/>
  <c r="AB1179" i="2"/>
  <c r="S1180" i="2"/>
  <c r="T1180" i="2"/>
  <c r="U1180" i="2"/>
  <c r="R1180" i="2" s="1"/>
  <c r="V1180" i="2"/>
  <c r="W1180" i="2"/>
  <c r="X1180" i="2"/>
  <c r="Y1180" i="2"/>
  <c r="AB1180" i="2"/>
  <c r="S1181" i="2"/>
  <c r="U1181" i="2"/>
  <c r="V1181" i="2"/>
  <c r="X1181" i="2"/>
  <c r="Y1181" i="2"/>
  <c r="AB1181" i="2"/>
  <c r="S1182" i="2"/>
  <c r="U1182" i="2"/>
  <c r="V1182" i="2"/>
  <c r="X1182" i="2"/>
  <c r="Y1182" i="2"/>
  <c r="AB1182" i="2"/>
  <c r="S1183" i="2"/>
  <c r="U1183" i="2"/>
  <c r="V1183" i="2"/>
  <c r="X1183" i="2"/>
  <c r="Y1183" i="2"/>
  <c r="AB1183" i="2"/>
  <c r="S1184" i="2"/>
  <c r="U1184" i="2"/>
  <c r="R1184" i="2" s="1"/>
  <c r="V1184" i="2"/>
  <c r="X1184" i="2"/>
  <c r="Y1184" i="2"/>
  <c r="AB1184" i="2"/>
  <c r="S1185" i="2"/>
  <c r="U1185" i="2"/>
  <c r="V1185" i="2"/>
  <c r="X1185" i="2"/>
  <c r="Y1185" i="2"/>
  <c r="AB1185" i="2"/>
  <c r="S1186" i="2"/>
  <c r="U1186" i="2"/>
  <c r="V1186" i="2"/>
  <c r="X1186" i="2"/>
  <c r="Y1186" i="2"/>
  <c r="AB1186" i="2"/>
  <c r="S1187" i="2"/>
  <c r="T1187" i="2"/>
  <c r="U1187" i="2"/>
  <c r="R1187" i="2" s="1"/>
  <c r="V1187" i="2"/>
  <c r="W1187" i="2"/>
  <c r="X1187" i="2"/>
  <c r="Y1187" i="2"/>
  <c r="AB1187" i="2"/>
  <c r="S1188" i="2"/>
  <c r="U1188" i="2"/>
  <c r="R1188" i="2" s="1"/>
  <c r="V1188" i="2"/>
  <c r="X1188" i="2"/>
  <c r="Y1188" i="2"/>
  <c r="AB1188" i="2"/>
  <c r="S1189" i="2"/>
  <c r="T1189" i="2"/>
  <c r="U1189" i="2"/>
  <c r="R1189" i="2" s="1"/>
  <c r="V1189" i="2"/>
  <c r="W1189" i="2"/>
  <c r="X1189" i="2"/>
  <c r="Y1189" i="2"/>
  <c r="AB1189" i="2"/>
  <c r="S1190" i="2"/>
  <c r="U1190" i="2"/>
  <c r="V1190" i="2"/>
  <c r="X1190" i="2"/>
  <c r="Y1190" i="2"/>
  <c r="AB1190" i="2"/>
  <c r="S1191" i="2"/>
  <c r="U1191" i="2"/>
  <c r="V1191" i="2"/>
  <c r="X1191" i="2"/>
  <c r="Y1191" i="2"/>
  <c r="AB1191" i="2"/>
  <c r="S1192" i="2"/>
  <c r="U1192" i="2"/>
  <c r="R1192" i="2" s="1"/>
  <c r="V1192" i="2"/>
  <c r="X1192" i="2"/>
  <c r="Y1192" i="2"/>
  <c r="AB1192" i="2"/>
  <c r="S1193" i="2"/>
  <c r="U1193" i="2"/>
  <c r="V1193" i="2"/>
  <c r="X1193" i="2"/>
  <c r="Y1193" i="2"/>
  <c r="AB1193" i="2"/>
  <c r="S1194" i="2"/>
  <c r="U1194" i="2"/>
  <c r="R1194" i="2" s="1"/>
  <c r="V1194" i="2"/>
  <c r="X1194" i="2"/>
  <c r="Y1194" i="2"/>
  <c r="AB1194" i="2"/>
  <c r="S1195" i="2"/>
  <c r="T1195" i="2"/>
  <c r="U1195" i="2"/>
  <c r="R1195" i="2" s="1"/>
  <c r="V1195" i="2"/>
  <c r="W1195" i="2"/>
  <c r="X1195" i="2"/>
  <c r="Y1195" i="2"/>
  <c r="AB1195" i="2"/>
  <c r="S1196" i="2"/>
  <c r="U1196" i="2"/>
  <c r="R1196" i="2" s="1"/>
  <c r="V1196" i="2"/>
  <c r="X1196" i="2"/>
  <c r="Y1196" i="2"/>
  <c r="AB1196" i="2"/>
  <c r="S1197" i="2"/>
  <c r="U1197" i="2"/>
  <c r="V1197" i="2"/>
  <c r="X1197" i="2"/>
  <c r="Y1197" i="2"/>
  <c r="AB1197" i="2"/>
  <c r="S1198" i="2"/>
  <c r="U1198" i="2"/>
  <c r="V1198" i="2"/>
  <c r="X1198" i="2"/>
  <c r="Y1198" i="2"/>
  <c r="AB1198" i="2"/>
  <c r="S1199" i="2"/>
  <c r="U1199" i="2"/>
  <c r="V1199" i="2"/>
  <c r="X1199" i="2"/>
  <c r="Y1199" i="2"/>
  <c r="AB1199" i="2"/>
  <c r="S1200" i="2"/>
  <c r="U1200" i="2"/>
  <c r="R1200" i="2" s="1"/>
  <c r="V1200" i="2"/>
  <c r="X1200" i="2"/>
  <c r="Y1200" i="2"/>
  <c r="AB1200" i="2"/>
  <c r="S1201" i="2"/>
  <c r="U1201" i="2"/>
  <c r="V1201" i="2"/>
  <c r="X1201" i="2"/>
  <c r="Y1201" i="2"/>
  <c r="AB1201" i="2"/>
  <c r="S1202" i="2"/>
  <c r="U1202" i="2"/>
  <c r="R1202" i="2" s="1"/>
  <c r="V1202" i="2"/>
  <c r="X1202" i="2"/>
  <c r="Y1202" i="2"/>
  <c r="AB1202" i="2"/>
  <c r="S1203" i="2"/>
  <c r="U1203" i="2"/>
  <c r="V1203" i="2"/>
  <c r="X1203" i="2"/>
  <c r="Y1203" i="2"/>
  <c r="AB1203" i="2"/>
  <c r="S1204" i="2"/>
  <c r="U1204" i="2"/>
  <c r="R1204" i="2" s="1"/>
  <c r="V1204" i="2"/>
  <c r="X1204" i="2"/>
  <c r="Y1204" i="2"/>
  <c r="AB1204" i="2"/>
  <c r="S1205" i="2"/>
  <c r="U1205" i="2"/>
  <c r="V1205" i="2"/>
  <c r="X1205" i="2"/>
  <c r="Y1205" i="2"/>
  <c r="AB1205" i="2"/>
  <c r="S1206" i="2"/>
  <c r="U1206" i="2"/>
  <c r="V1206" i="2"/>
  <c r="X1206" i="2"/>
  <c r="Y1206" i="2"/>
  <c r="AB1206" i="2"/>
  <c r="S1207" i="2"/>
  <c r="U1207" i="2"/>
  <c r="V1207" i="2"/>
  <c r="X1207" i="2"/>
  <c r="Y1207" i="2"/>
  <c r="AB1207" i="2"/>
  <c r="S1208" i="2"/>
  <c r="U1208" i="2"/>
  <c r="R1208" i="2" s="1"/>
  <c r="V1208" i="2"/>
  <c r="X1208" i="2"/>
  <c r="Y1208" i="2"/>
  <c r="AB1208" i="2"/>
  <c r="S1209" i="2"/>
  <c r="U1209" i="2"/>
  <c r="V1209" i="2"/>
  <c r="X1209" i="2"/>
  <c r="Y1209" i="2"/>
  <c r="AB1209" i="2"/>
  <c r="S1210" i="2"/>
  <c r="U1210" i="2"/>
  <c r="V1210" i="2"/>
  <c r="X1210" i="2"/>
  <c r="Y1210" i="2"/>
  <c r="AB1210" i="2"/>
  <c r="S1211" i="2"/>
  <c r="U1211" i="2"/>
  <c r="V1211" i="2"/>
  <c r="X1211" i="2"/>
  <c r="Y1211" i="2"/>
  <c r="AB1211" i="2"/>
  <c r="S1212" i="2"/>
  <c r="U1212" i="2"/>
  <c r="R1212" i="2" s="1"/>
  <c r="V1212" i="2"/>
  <c r="X1212" i="2"/>
  <c r="Y1212" i="2"/>
  <c r="AB1212" i="2"/>
  <c r="S1213" i="2"/>
  <c r="U1213" i="2"/>
  <c r="V1213" i="2"/>
  <c r="X1213" i="2"/>
  <c r="Y1213" i="2"/>
  <c r="AB1213" i="2"/>
  <c r="S1214" i="2"/>
  <c r="U1214" i="2"/>
  <c r="V1214" i="2"/>
  <c r="X1214" i="2"/>
  <c r="Y1214" i="2"/>
  <c r="AB1214" i="2"/>
  <c r="R1215" i="2"/>
  <c r="S1215" i="2"/>
  <c r="T1215" i="2"/>
  <c r="U1215" i="2"/>
  <c r="V1215" i="2"/>
  <c r="W1215" i="2"/>
  <c r="X1215" i="2"/>
  <c r="Y1215" i="2"/>
  <c r="AB1215" i="2"/>
  <c r="R1216" i="2"/>
  <c r="S1216" i="2"/>
  <c r="T1216" i="2"/>
  <c r="U1216" i="2"/>
  <c r="V1216" i="2"/>
  <c r="W1216" i="2"/>
  <c r="X1216" i="2"/>
  <c r="Y1216" i="2"/>
  <c r="AB1216" i="2"/>
  <c r="R1217" i="2"/>
  <c r="S1217" i="2"/>
  <c r="T1217" i="2"/>
  <c r="U1217" i="2"/>
  <c r="V1217" i="2"/>
  <c r="W1217" i="2"/>
  <c r="X1217" i="2"/>
  <c r="Y1217" i="2"/>
  <c r="AB1217" i="2"/>
  <c r="R1218" i="2"/>
  <c r="S1218" i="2"/>
  <c r="T1218" i="2"/>
  <c r="U1218" i="2"/>
  <c r="V1218" i="2"/>
  <c r="W1218" i="2"/>
  <c r="X1218" i="2"/>
  <c r="Y1218" i="2"/>
  <c r="AB1218" i="2"/>
  <c r="R1219" i="2"/>
  <c r="S1219" i="2"/>
  <c r="T1219" i="2"/>
  <c r="U1219" i="2"/>
  <c r="V1219" i="2"/>
  <c r="W1219" i="2"/>
  <c r="X1219" i="2"/>
  <c r="Y1219" i="2"/>
  <c r="AB1219" i="2"/>
  <c r="R1220" i="2"/>
  <c r="S1220" i="2"/>
  <c r="T1220" i="2"/>
  <c r="U1220" i="2"/>
  <c r="V1220" i="2"/>
  <c r="W1220" i="2"/>
  <c r="X1220" i="2"/>
  <c r="Y1220" i="2"/>
  <c r="AB1220" i="2"/>
  <c r="R1221" i="2"/>
  <c r="S1221" i="2"/>
  <c r="T1221" i="2"/>
  <c r="U1221" i="2"/>
  <c r="V1221" i="2"/>
  <c r="W1221" i="2"/>
  <c r="X1221" i="2"/>
  <c r="Y1221" i="2"/>
  <c r="AB1221" i="2"/>
  <c r="R1222" i="2"/>
  <c r="S1222" i="2"/>
  <c r="T1222" i="2"/>
  <c r="U1222" i="2"/>
  <c r="V1222" i="2"/>
  <c r="W1222" i="2"/>
  <c r="X1222" i="2"/>
  <c r="Y1222" i="2"/>
  <c r="AB1222" i="2"/>
  <c r="R1223" i="2"/>
  <c r="S1223" i="2"/>
  <c r="T1223" i="2"/>
  <c r="U1223" i="2"/>
  <c r="V1223" i="2"/>
  <c r="W1223" i="2"/>
  <c r="X1223" i="2"/>
  <c r="Y1223" i="2"/>
  <c r="AB1223" i="2"/>
  <c r="R1224" i="2"/>
  <c r="S1224" i="2"/>
  <c r="T1224" i="2"/>
  <c r="U1224" i="2"/>
  <c r="V1224" i="2"/>
  <c r="W1224" i="2"/>
  <c r="X1224" i="2"/>
  <c r="Y1224" i="2"/>
  <c r="AB1224" i="2"/>
  <c r="R1225" i="2"/>
  <c r="S1225" i="2"/>
  <c r="T1225" i="2"/>
  <c r="U1225" i="2"/>
  <c r="V1225" i="2"/>
  <c r="W1225" i="2"/>
  <c r="X1225" i="2"/>
  <c r="Y1225" i="2"/>
  <c r="AB1225" i="2"/>
  <c r="R1226" i="2"/>
  <c r="S1226" i="2"/>
  <c r="T1226" i="2"/>
  <c r="U1226" i="2"/>
  <c r="V1226" i="2"/>
  <c r="W1226" i="2"/>
  <c r="X1226" i="2"/>
  <c r="Y1226" i="2"/>
  <c r="AB1226" i="2"/>
  <c r="R1227" i="2"/>
  <c r="S1227" i="2"/>
  <c r="T1227" i="2"/>
  <c r="U1227" i="2"/>
  <c r="V1227" i="2"/>
  <c r="W1227" i="2"/>
  <c r="X1227" i="2"/>
  <c r="Y1227" i="2"/>
  <c r="AB1227" i="2"/>
  <c r="R1228" i="2"/>
  <c r="S1228" i="2"/>
  <c r="T1228" i="2"/>
  <c r="U1228" i="2"/>
  <c r="V1228" i="2"/>
  <c r="W1228" i="2"/>
  <c r="X1228" i="2"/>
  <c r="Y1228" i="2"/>
  <c r="AB1228" i="2"/>
  <c r="R1229" i="2"/>
  <c r="S1229" i="2"/>
  <c r="T1229" i="2"/>
  <c r="U1229" i="2"/>
  <c r="V1229" i="2"/>
  <c r="W1229" i="2"/>
  <c r="X1229" i="2"/>
  <c r="Y1229" i="2"/>
  <c r="AB1229" i="2"/>
  <c r="R1230" i="2"/>
  <c r="S1230" i="2"/>
  <c r="T1230" i="2"/>
  <c r="U1230" i="2"/>
  <c r="V1230" i="2"/>
  <c r="W1230" i="2"/>
  <c r="X1230" i="2"/>
  <c r="Y1230" i="2"/>
  <c r="AB1230" i="2"/>
  <c r="R1231" i="2"/>
  <c r="S1231" i="2"/>
  <c r="T1231" i="2"/>
  <c r="U1231" i="2"/>
  <c r="V1231" i="2"/>
  <c r="W1231" i="2"/>
  <c r="X1231" i="2"/>
  <c r="Y1231" i="2"/>
  <c r="AB1231" i="2"/>
  <c r="R1232" i="2"/>
  <c r="S1232" i="2"/>
  <c r="T1232" i="2"/>
  <c r="U1232" i="2"/>
  <c r="V1232" i="2"/>
  <c r="W1232" i="2"/>
  <c r="X1232" i="2"/>
  <c r="Y1232" i="2"/>
  <c r="AB1232" i="2"/>
  <c r="R1233" i="2"/>
  <c r="S1233" i="2"/>
  <c r="T1233" i="2"/>
  <c r="U1233" i="2"/>
  <c r="V1233" i="2"/>
  <c r="W1233" i="2"/>
  <c r="X1233" i="2"/>
  <c r="Y1233" i="2"/>
  <c r="AB1233" i="2"/>
  <c r="R1234" i="2"/>
  <c r="S1234" i="2"/>
  <c r="T1234" i="2"/>
  <c r="U1234" i="2"/>
  <c r="V1234" i="2"/>
  <c r="W1234" i="2"/>
  <c r="X1234" i="2"/>
  <c r="Y1234" i="2"/>
  <c r="AB1234" i="2"/>
  <c r="R1235" i="2"/>
  <c r="S1235" i="2"/>
  <c r="T1235" i="2"/>
  <c r="U1235" i="2"/>
  <c r="V1235" i="2"/>
  <c r="W1235" i="2"/>
  <c r="X1235" i="2"/>
  <c r="Y1235" i="2"/>
  <c r="AB1235" i="2"/>
  <c r="R1236" i="2"/>
  <c r="S1236" i="2"/>
  <c r="T1236" i="2"/>
  <c r="U1236" i="2"/>
  <c r="V1236" i="2"/>
  <c r="W1236" i="2"/>
  <c r="X1236" i="2"/>
  <c r="Y1236" i="2"/>
  <c r="AB1236" i="2"/>
  <c r="R1237" i="2"/>
  <c r="S1237" i="2"/>
  <c r="T1237" i="2"/>
  <c r="U1237" i="2"/>
  <c r="V1237" i="2"/>
  <c r="W1237" i="2"/>
  <c r="X1237" i="2"/>
  <c r="Y1237" i="2"/>
  <c r="AB1237" i="2"/>
  <c r="R1238" i="2"/>
  <c r="S1238" i="2"/>
  <c r="T1238" i="2"/>
  <c r="U1238" i="2"/>
  <c r="V1238" i="2"/>
  <c r="W1238" i="2"/>
  <c r="X1238" i="2"/>
  <c r="Y1238" i="2"/>
  <c r="AB1238" i="2"/>
  <c r="R1239" i="2"/>
  <c r="S1239" i="2"/>
  <c r="T1239" i="2"/>
  <c r="U1239" i="2"/>
  <c r="V1239" i="2"/>
  <c r="W1239" i="2"/>
  <c r="X1239" i="2"/>
  <c r="Y1239" i="2"/>
  <c r="AB1239" i="2"/>
  <c r="R1240" i="2"/>
  <c r="S1240" i="2"/>
  <c r="T1240" i="2"/>
  <c r="U1240" i="2"/>
  <c r="V1240" i="2"/>
  <c r="W1240" i="2"/>
  <c r="X1240" i="2"/>
  <c r="Y1240" i="2"/>
  <c r="AB1240" i="2"/>
  <c r="R1241" i="2"/>
  <c r="S1241" i="2"/>
  <c r="T1241" i="2"/>
  <c r="U1241" i="2"/>
  <c r="V1241" i="2"/>
  <c r="W1241" i="2"/>
  <c r="X1241" i="2"/>
  <c r="Y1241" i="2"/>
  <c r="AB1241" i="2"/>
  <c r="R1242" i="2"/>
  <c r="S1242" i="2"/>
  <c r="T1242" i="2"/>
  <c r="U1242" i="2"/>
  <c r="V1242" i="2"/>
  <c r="W1242" i="2"/>
  <c r="X1242" i="2"/>
  <c r="Y1242" i="2"/>
  <c r="AB1242" i="2"/>
  <c r="R1243" i="2"/>
  <c r="S1243" i="2"/>
  <c r="T1243" i="2"/>
  <c r="U1243" i="2"/>
  <c r="V1243" i="2"/>
  <c r="W1243" i="2"/>
  <c r="X1243" i="2"/>
  <c r="Y1243" i="2"/>
  <c r="AB1243" i="2"/>
  <c r="R1244" i="2"/>
  <c r="S1244" i="2"/>
  <c r="T1244" i="2"/>
  <c r="U1244" i="2"/>
  <c r="V1244" i="2"/>
  <c r="W1244" i="2"/>
  <c r="X1244" i="2"/>
  <c r="Y1244" i="2"/>
  <c r="AB1244" i="2"/>
  <c r="S1245" i="2"/>
  <c r="U1245" i="2"/>
  <c r="V1245" i="2"/>
  <c r="X1245" i="2"/>
  <c r="Y1245" i="2"/>
  <c r="AB1245" i="2"/>
  <c r="S1246" i="2"/>
  <c r="U1246" i="2"/>
  <c r="R1246" i="2" s="1"/>
  <c r="V1246" i="2"/>
  <c r="X1246" i="2"/>
  <c r="Y1246" i="2"/>
  <c r="AB1246" i="2"/>
  <c r="S1247" i="2"/>
  <c r="T1247" i="2"/>
  <c r="U1247" i="2"/>
  <c r="R1247" i="2" s="1"/>
  <c r="V1247" i="2"/>
  <c r="W1247" i="2"/>
  <c r="X1247" i="2"/>
  <c r="Y1247" i="2"/>
  <c r="AB1247" i="2"/>
  <c r="S1248" i="2"/>
  <c r="T1248" i="2"/>
  <c r="U1248" i="2"/>
  <c r="R1248" i="2" s="1"/>
  <c r="V1248" i="2"/>
  <c r="W1248" i="2"/>
  <c r="X1248" i="2"/>
  <c r="Y1248" i="2"/>
  <c r="AB1248" i="2"/>
  <c r="S1249" i="2"/>
  <c r="U1249" i="2"/>
  <c r="V1249" i="2"/>
  <c r="X1249" i="2"/>
  <c r="Y1249" i="2"/>
  <c r="AB1249" i="2"/>
  <c r="S1250" i="2"/>
  <c r="T1250" i="2"/>
  <c r="U1250" i="2"/>
  <c r="R1250" i="2" s="1"/>
  <c r="V1250" i="2"/>
  <c r="W1250" i="2"/>
  <c r="X1250" i="2"/>
  <c r="Y1250" i="2"/>
  <c r="AB1250" i="2"/>
  <c r="S1251" i="2"/>
  <c r="U1251" i="2"/>
  <c r="V1251" i="2"/>
  <c r="X1251" i="2"/>
  <c r="Y1251" i="2"/>
  <c r="AB1251" i="2"/>
  <c r="S1252" i="2"/>
  <c r="U1252" i="2"/>
  <c r="R1252" i="2" s="1"/>
  <c r="V1252" i="2"/>
  <c r="X1252" i="2"/>
  <c r="Y1252" i="2"/>
  <c r="AB1252" i="2"/>
  <c r="S1253" i="2"/>
  <c r="U1253" i="2"/>
  <c r="V1253" i="2"/>
  <c r="X1253" i="2"/>
  <c r="Y1253" i="2"/>
  <c r="AB1253" i="2"/>
  <c r="S1254" i="2"/>
  <c r="U1254" i="2"/>
  <c r="R1254" i="2" s="1"/>
  <c r="V1254" i="2"/>
  <c r="X1254" i="2"/>
  <c r="Y1254" i="2"/>
  <c r="AB1254" i="2"/>
  <c r="S1255" i="2"/>
  <c r="U1255" i="2"/>
  <c r="V1255" i="2"/>
  <c r="X1255" i="2"/>
  <c r="Y1255" i="2"/>
  <c r="AB1255" i="2"/>
  <c r="S1256" i="2"/>
  <c r="T1256" i="2"/>
  <c r="U1256" i="2"/>
  <c r="R1256" i="2" s="1"/>
  <c r="V1256" i="2"/>
  <c r="W1256" i="2"/>
  <c r="X1256" i="2"/>
  <c r="Y1256" i="2"/>
  <c r="AB1256" i="2"/>
  <c r="S1257" i="2"/>
  <c r="U1257" i="2"/>
  <c r="V1257" i="2"/>
  <c r="X1257" i="2"/>
  <c r="Y1257" i="2"/>
  <c r="AB1257" i="2"/>
  <c r="S1258" i="2"/>
  <c r="U1258" i="2"/>
  <c r="R1258" i="2" s="1"/>
  <c r="V1258" i="2"/>
  <c r="X1258" i="2"/>
  <c r="Y1258" i="2"/>
  <c r="AB1258" i="2"/>
  <c r="S1259" i="2"/>
  <c r="U1259" i="2"/>
  <c r="V1259" i="2"/>
  <c r="X1259" i="2"/>
  <c r="Y1259" i="2"/>
  <c r="AB1259" i="2"/>
  <c r="S1260" i="2"/>
  <c r="U1260" i="2"/>
  <c r="R1260" i="2" s="1"/>
  <c r="V1260" i="2"/>
  <c r="X1260" i="2"/>
  <c r="Y1260" i="2"/>
  <c r="AB1260" i="2"/>
  <c r="S1261" i="2"/>
  <c r="U1261" i="2"/>
  <c r="V1261" i="2"/>
  <c r="X1261" i="2"/>
  <c r="Y1261" i="2"/>
  <c r="AB1261" i="2"/>
  <c r="S1262" i="2"/>
  <c r="U1262" i="2"/>
  <c r="R1262" i="2" s="1"/>
  <c r="V1262" i="2"/>
  <c r="X1262" i="2"/>
  <c r="Y1262" i="2"/>
  <c r="AB1262" i="2"/>
  <c r="S1263" i="2"/>
  <c r="U1263" i="2"/>
  <c r="V1263" i="2"/>
  <c r="X1263" i="2"/>
  <c r="Y1263" i="2"/>
  <c r="AB1263" i="2"/>
  <c r="S1264" i="2"/>
  <c r="U1264" i="2"/>
  <c r="R1264" i="2" s="1"/>
  <c r="V1264" i="2"/>
  <c r="X1264" i="2"/>
  <c r="Y1264" i="2"/>
  <c r="AB1264" i="2"/>
  <c r="S1265" i="2"/>
  <c r="U1265" i="2"/>
  <c r="V1265" i="2"/>
  <c r="X1265" i="2"/>
  <c r="Y1265" i="2"/>
  <c r="AB1265" i="2"/>
  <c r="S1266" i="2"/>
  <c r="U1266" i="2"/>
  <c r="V1266" i="2"/>
  <c r="X1266" i="2"/>
  <c r="Y1266" i="2"/>
  <c r="AB1266" i="2"/>
  <c r="R1267" i="2"/>
  <c r="S1267" i="2"/>
  <c r="T1267" i="2"/>
  <c r="U1267" i="2"/>
  <c r="V1267" i="2"/>
  <c r="W1267" i="2"/>
  <c r="X1267" i="2"/>
  <c r="Y1267" i="2"/>
  <c r="AB1267" i="2"/>
  <c r="S1268" i="2"/>
  <c r="U1268" i="2"/>
  <c r="R1268" i="2" s="1"/>
  <c r="V1268" i="2"/>
  <c r="X1268" i="2"/>
  <c r="Y1268" i="2"/>
  <c r="AB1268" i="2"/>
  <c r="S1269" i="2"/>
  <c r="U1269" i="2"/>
  <c r="V1269" i="2"/>
  <c r="X1269" i="2"/>
  <c r="Y1269" i="2"/>
  <c r="AB1269" i="2"/>
  <c r="S1270" i="2"/>
  <c r="T1270" i="2"/>
  <c r="U1270" i="2"/>
  <c r="R1270" i="2" s="1"/>
  <c r="V1270" i="2"/>
  <c r="W1270" i="2"/>
  <c r="X1270" i="2"/>
  <c r="Y1270" i="2"/>
  <c r="AB1270" i="2"/>
  <c r="S1271" i="2"/>
  <c r="T1271" i="2"/>
  <c r="U1271" i="2"/>
  <c r="R1271" i="2" s="1"/>
  <c r="V1271" i="2"/>
  <c r="W1271" i="2"/>
  <c r="X1271" i="2"/>
  <c r="Y1271" i="2"/>
  <c r="AB1271" i="2"/>
  <c r="S1272" i="2"/>
  <c r="U1272" i="2"/>
  <c r="R1272" i="2" s="1"/>
  <c r="V1272" i="2"/>
  <c r="X1272" i="2"/>
  <c r="Y1272" i="2"/>
  <c r="AB1272" i="2"/>
  <c r="S1273" i="2"/>
  <c r="U1273" i="2"/>
  <c r="V1273" i="2"/>
  <c r="X1273" i="2"/>
  <c r="Y1273" i="2"/>
  <c r="AB1273" i="2"/>
  <c r="S1274" i="2"/>
  <c r="U1274" i="2"/>
  <c r="V1274" i="2"/>
  <c r="X1274" i="2"/>
  <c r="Y1274" i="2"/>
  <c r="AB1274" i="2"/>
  <c r="S1275" i="2"/>
  <c r="U1275" i="2"/>
  <c r="V1275" i="2"/>
  <c r="X1275" i="2"/>
  <c r="Y1275" i="2"/>
  <c r="AB1275" i="2"/>
  <c r="S1276" i="2"/>
  <c r="U1276" i="2"/>
  <c r="R1276" i="2" s="1"/>
  <c r="V1276" i="2"/>
  <c r="X1276" i="2"/>
  <c r="Y1276" i="2"/>
  <c r="AB1276" i="2"/>
  <c r="S1277" i="2"/>
  <c r="U1277" i="2"/>
  <c r="V1277" i="2"/>
  <c r="X1277" i="2"/>
  <c r="Y1277" i="2"/>
  <c r="AB1277" i="2"/>
  <c r="S1278" i="2"/>
  <c r="U1278" i="2"/>
  <c r="R1278" i="2" s="1"/>
  <c r="V1278" i="2"/>
  <c r="X1278" i="2"/>
  <c r="Y1278" i="2"/>
  <c r="AB1278" i="2"/>
  <c r="S1279" i="2"/>
  <c r="U1279" i="2"/>
  <c r="V1279" i="2"/>
  <c r="X1279" i="2"/>
  <c r="Y1279" i="2"/>
  <c r="AB1279" i="2"/>
  <c r="S1280" i="2"/>
  <c r="U1280" i="2"/>
  <c r="R1280" i="2" s="1"/>
  <c r="V1280" i="2"/>
  <c r="X1280" i="2"/>
  <c r="Y1280" i="2"/>
  <c r="AB1280" i="2"/>
  <c r="S1281" i="2"/>
  <c r="U1281" i="2"/>
  <c r="V1281" i="2"/>
  <c r="X1281" i="2"/>
  <c r="Y1281" i="2"/>
  <c r="AB1281" i="2"/>
  <c r="S1282" i="2"/>
  <c r="U1282" i="2"/>
  <c r="V1282" i="2"/>
  <c r="X1282" i="2"/>
  <c r="Y1282" i="2"/>
  <c r="AB1282" i="2"/>
  <c r="S1283" i="2"/>
  <c r="U1283" i="2"/>
  <c r="V1283" i="2"/>
  <c r="X1283" i="2"/>
  <c r="Y1283" i="2"/>
  <c r="AB1283" i="2"/>
  <c r="S1284" i="2"/>
  <c r="U1284" i="2"/>
  <c r="R1284" i="2" s="1"/>
  <c r="V1284" i="2"/>
  <c r="X1284" i="2"/>
  <c r="Y1284" i="2"/>
  <c r="AB1284" i="2"/>
  <c r="S1285" i="2"/>
  <c r="U1285" i="2"/>
  <c r="V1285" i="2"/>
  <c r="X1285" i="2"/>
  <c r="Y1285" i="2"/>
  <c r="AB1285" i="2"/>
  <c r="S1286" i="2"/>
  <c r="U1286" i="2"/>
  <c r="V1286" i="2"/>
  <c r="X1286" i="2"/>
  <c r="Y1286" i="2"/>
  <c r="AB1286" i="2"/>
  <c r="S1287" i="2"/>
  <c r="U1287" i="2"/>
  <c r="V1287" i="2"/>
  <c r="X1287" i="2"/>
  <c r="Y1287" i="2"/>
  <c r="AB1287" i="2"/>
  <c r="S1288" i="2"/>
  <c r="U1288" i="2"/>
  <c r="R1288" i="2" s="1"/>
  <c r="V1288" i="2"/>
  <c r="X1288" i="2"/>
  <c r="Y1288" i="2"/>
  <c r="AB1288" i="2"/>
  <c r="S1289" i="2"/>
  <c r="U1289" i="2"/>
  <c r="V1289" i="2"/>
  <c r="X1289" i="2"/>
  <c r="Y1289" i="2"/>
  <c r="AB1289" i="2"/>
  <c r="S1290" i="2"/>
  <c r="U1290" i="2"/>
  <c r="V1290" i="2"/>
  <c r="X1290" i="2"/>
  <c r="Y1290" i="2"/>
  <c r="AB1290" i="2"/>
  <c r="S1291" i="2"/>
  <c r="U1291" i="2"/>
  <c r="V1291" i="2"/>
  <c r="X1291" i="2"/>
  <c r="Y1291" i="2"/>
  <c r="AB1291" i="2"/>
  <c r="S1292" i="2"/>
  <c r="U1292" i="2"/>
  <c r="R1292" i="2" s="1"/>
  <c r="V1292" i="2"/>
  <c r="X1292" i="2"/>
  <c r="Y1292" i="2"/>
  <c r="AB1292" i="2"/>
  <c r="S1293" i="2"/>
  <c r="U1293" i="2"/>
  <c r="V1293" i="2"/>
  <c r="X1293" i="2"/>
  <c r="Y1293" i="2"/>
  <c r="AB1293" i="2"/>
  <c r="S1294" i="2"/>
  <c r="U1294" i="2"/>
  <c r="R1294" i="2" s="1"/>
  <c r="V1294" i="2"/>
  <c r="X1294" i="2"/>
  <c r="Y1294" i="2"/>
  <c r="AB1294" i="2"/>
  <c r="S1295" i="2"/>
  <c r="U1295" i="2"/>
  <c r="V1295" i="2"/>
  <c r="X1295" i="2"/>
  <c r="Y1295" i="2"/>
  <c r="AB1295" i="2"/>
  <c r="R1296" i="2"/>
  <c r="S1296" i="2"/>
  <c r="T1296" i="2"/>
  <c r="U1296" i="2"/>
  <c r="V1296" i="2"/>
  <c r="W1296" i="2"/>
  <c r="X1296" i="2"/>
  <c r="Y1296" i="2"/>
  <c r="AB1296" i="2"/>
  <c r="S1297" i="2"/>
  <c r="U1297" i="2"/>
  <c r="V1297" i="2"/>
  <c r="X1297" i="2"/>
  <c r="Y1297" i="2"/>
  <c r="AB1297" i="2"/>
  <c r="S1298" i="2"/>
  <c r="U1298" i="2"/>
  <c r="V1298" i="2"/>
  <c r="X1298" i="2"/>
  <c r="Y1298" i="2"/>
  <c r="AB1298" i="2"/>
  <c r="S1299" i="2"/>
  <c r="U1299" i="2"/>
  <c r="V1299" i="2"/>
  <c r="X1299" i="2"/>
  <c r="Y1299" i="2"/>
  <c r="AB1299" i="2"/>
  <c r="S1300" i="2"/>
  <c r="U1300" i="2"/>
  <c r="R1300" i="2" s="1"/>
  <c r="V1300" i="2"/>
  <c r="X1300" i="2"/>
  <c r="Y1300" i="2"/>
  <c r="AB1300" i="2"/>
  <c r="S1301" i="2"/>
  <c r="U1301" i="2"/>
  <c r="V1301" i="2"/>
  <c r="X1301" i="2"/>
  <c r="Y1301" i="2"/>
  <c r="AB1301" i="2"/>
  <c r="S1302" i="2"/>
  <c r="U1302" i="2"/>
  <c r="V1302" i="2"/>
  <c r="X1302" i="2"/>
  <c r="Y1302" i="2"/>
  <c r="AB1302" i="2"/>
  <c r="S1303" i="2"/>
  <c r="U1303" i="2"/>
  <c r="V1303" i="2"/>
  <c r="X1303" i="2"/>
  <c r="Y1303" i="2"/>
  <c r="AB1303" i="2"/>
  <c r="S1304" i="2"/>
  <c r="U1304" i="2"/>
  <c r="R1304" i="2" s="1"/>
  <c r="V1304" i="2"/>
  <c r="X1304" i="2"/>
  <c r="Y1304" i="2"/>
  <c r="AB1304" i="2"/>
  <c r="S1305" i="2"/>
  <c r="U1305" i="2"/>
  <c r="V1305" i="2"/>
  <c r="X1305" i="2"/>
  <c r="Y1305" i="2"/>
  <c r="AB1305" i="2"/>
  <c r="S1306" i="2"/>
  <c r="U1306" i="2"/>
  <c r="R1306" i="2" s="1"/>
  <c r="V1306" i="2"/>
  <c r="X1306" i="2"/>
  <c r="Y1306" i="2"/>
  <c r="AB1306" i="2"/>
  <c r="S1307" i="2"/>
  <c r="U1307" i="2"/>
  <c r="V1307" i="2"/>
  <c r="X1307" i="2"/>
  <c r="Y1307" i="2"/>
  <c r="AB1307" i="2"/>
  <c r="S1308" i="2"/>
  <c r="U1308" i="2"/>
  <c r="R1308" i="2" s="1"/>
  <c r="V1308" i="2"/>
  <c r="X1308" i="2"/>
  <c r="Y1308" i="2"/>
  <c r="AB1308" i="2"/>
  <c r="S1309" i="2"/>
  <c r="U1309" i="2"/>
  <c r="V1309" i="2"/>
  <c r="X1309" i="2"/>
  <c r="Y1309" i="2"/>
  <c r="AB1309" i="2"/>
  <c r="S1310" i="2"/>
  <c r="U1310" i="2"/>
  <c r="R1310" i="2" s="1"/>
  <c r="V1310" i="2"/>
  <c r="X1310" i="2"/>
  <c r="Y1310" i="2"/>
  <c r="AB1310" i="2"/>
  <c r="S1311" i="2"/>
  <c r="U1311" i="2"/>
  <c r="V1311" i="2"/>
  <c r="X1311" i="2"/>
  <c r="Y1311" i="2"/>
  <c r="AB1311" i="2"/>
  <c r="S1312" i="2"/>
  <c r="U1312" i="2"/>
  <c r="R1312" i="2" s="1"/>
  <c r="V1312" i="2"/>
  <c r="X1312" i="2"/>
  <c r="Y1312" i="2"/>
  <c r="AB1312" i="2"/>
  <c r="S1313" i="2"/>
  <c r="U1313" i="2"/>
  <c r="V1313" i="2"/>
  <c r="X1313" i="2"/>
  <c r="Y1313" i="2"/>
  <c r="AB1313" i="2"/>
  <c r="S1314" i="2"/>
  <c r="U1314" i="2"/>
  <c r="V1314" i="2"/>
  <c r="X1314" i="2"/>
  <c r="Y1314" i="2"/>
  <c r="AB1314" i="2"/>
  <c r="S1315" i="2"/>
  <c r="U1315" i="2"/>
  <c r="V1315" i="2"/>
  <c r="X1315" i="2"/>
  <c r="Y1315" i="2"/>
  <c r="AB1315" i="2"/>
  <c r="S1316" i="2"/>
  <c r="U1316" i="2"/>
  <c r="R1316" i="2" s="1"/>
  <c r="V1316" i="2"/>
  <c r="X1316" i="2"/>
  <c r="Y1316" i="2"/>
  <c r="AB1316" i="2"/>
  <c r="S1317" i="2"/>
  <c r="U1317" i="2"/>
  <c r="V1317" i="2"/>
  <c r="X1317" i="2"/>
  <c r="Y1317" i="2"/>
  <c r="AB1317" i="2"/>
  <c r="S1318" i="2"/>
  <c r="U1318" i="2"/>
  <c r="V1318" i="2"/>
  <c r="X1318" i="2"/>
  <c r="Y1318" i="2"/>
  <c r="AB1318" i="2"/>
  <c r="S1319" i="2"/>
  <c r="U1319" i="2"/>
  <c r="V1319" i="2"/>
  <c r="X1319" i="2"/>
  <c r="Y1319" i="2"/>
  <c r="AB1319" i="2"/>
  <c r="S1320" i="2"/>
  <c r="U1320" i="2"/>
  <c r="R1320" i="2" s="1"/>
  <c r="V1320" i="2"/>
  <c r="X1320" i="2"/>
  <c r="Y1320" i="2"/>
  <c r="AB1320" i="2"/>
  <c r="S1321" i="2"/>
  <c r="U1321" i="2"/>
  <c r="V1321" i="2"/>
  <c r="X1321" i="2"/>
  <c r="Y1321" i="2"/>
  <c r="AB1321" i="2"/>
  <c r="R1322" i="2"/>
  <c r="S1322" i="2"/>
  <c r="T1322" i="2"/>
  <c r="U1322" i="2"/>
  <c r="V1322" i="2"/>
  <c r="W1322" i="2"/>
  <c r="X1322" i="2"/>
  <c r="Y1322" i="2"/>
  <c r="AB1322" i="2"/>
  <c r="R1323" i="2"/>
  <c r="S1323" i="2"/>
  <c r="T1323" i="2"/>
  <c r="U1323" i="2"/>
  <c r="V1323" i="2"/>
  <c r="W1323" i="2"/>
  <c r="X1323" i="2"/>
  <c r="Y1323" i="2"/>
  <c r="AB1323" i="2"/>
  <c r="R1324" i="2"/>
  <c r="S1324" i="2"/>
  <c r="T1324" i="2"/>
  <c r="U1324" i="2"/>
  <c r="V1324" i="2"/>
  <c r="W1324" i="2"/>
  <c r="X1324" i="2"/>
  <c r="Y1324" i="2"/>
  <c r="AB1324" i="2"/>
  <c r="R1325" i="2"/>
  <c r="S1325" i="2"/>
  <c r="T1325" i="2"/>
  <c r="U1325" i="2"/>
  <c r="V1325" i="2"/>
  <c r="W1325" i="2"/>
  <c r="X1325" i="2"/>
  <c r="Y1325" i="2"/>
  <c r="AB1325" i="2"/>
  <c r="R1326" i="2"/>
  <c r="S1326" i="2"/>
  <c r="T1326" i="2"/>
  <c r="U1326" i="2"/>
  <c r="V1326" i="2"/>
  <c r="W1326" i="2"/>
  <c r="X1326" i="2"/>
  <c r="Y1326" i="2"/>
  <c r="AB1326" i="2"/>
  <c r="R1327" i="2"/>
  <c r="S1327" i="2"/>
  <c r="T1327" i="2"/>
  <c r="U1327" i="2"/>
  <c r="V1327" i="2"/>
  <c r="W1327" i="2"/>
  <c r="X1327" i="2"/>
  <c r="Y1327" i="2"/>
  <c r="AB1327" i="2"/>
  <c r="R1328" i="2"/>
  <c r="S1328" i="2"/>
  <c r="T1328" i="2"/>
  <c r="U1328" i="2"/>
  <c r="V1328" i="2"/>
  <c r="W1328" i="2"/>
  <c r="X1328" i="2"/>
  <c r="Y1328" i="2"/>
  <c r="AB1328" i="2"/>
  <c r="R1329" i="2"/>
  <c r="S1329" i="2"/>
  <c r="T1329" i="2"/>
  <c r="U1329" i="2"/>
  <c r="V1329" i="2"/>
  <c r="W1329" i="2"/>
  <c r="X1329" i="2"/>
  <c r="Y1329" i="2"/>
  <c r="AB1329" i="2"/>
  <c r="R1330" i="2"/>
  <c r="S1330" i="2"/>
  <c r="T1330" i="2"/>
  <c r="U1330" i="2"/>
  <c r="V1330" i="2"/>
  <c r="W1330" i="2"/>
  <c r="X1330" i="2"/>
  <c r="Y1330" i="2"/>
  <c r="AB1330" i="2"/>
  <c r="R1331" i="2"/>
  <c r="S1331" i="2"/>
  <c r="T1331" i="2"/>
  <c r="U1331" i="2"/>
  <c r="V1331" i="2"/>
  <c r="W1331" i="2"/>
  <c r="X1331" i="2"/>
  <c r="Y1331" i="2"/>
  <c r="AB1331" i="2"/>
  <c r="R1332" i="2"/>
  <c r="S1332" i="2"/>
  <c r="T1332" i="2"/>
  <c r="U1332" i="2"/>
  <c r="V1332" i="2"/>
  <c r="W1332" i="2"/>
  <c r="X1332" i="2"/>
  <c r="Y1332" i="2"/>
  <c r="AB1332" i="2"/>
  <c r="R1333" i="2"/>
  <c r="S1333" i="2"/>
  <c r="T1333" i="2"/>
  <c r="U1333" i="2"/>
  <c r="V1333" i="2"/>
  <c r="W1333" i="2"/>
  <c r="X1333" i="2"/>
  <c r="Y1333" i="2"/>
  <c r="AB1333" i="2"/>
  <c r="R1334" i="2"/>
  <c r="S1334" i="2"/>
  <c r="T1334" i="2"/>
  <c r="U1334" i="2"/>
  <c r="V1334" i="2"/>
  <c r="W1334" i="2"/>
  <c r="X1334" i="2"/>
  <c r="Y1334" i="2"/>
  <c r="AB1334" i="2"/>
  <c r="R1335" i="2"/>
  <c r="S1335" i="2"/>
  <c r="T1335" i="2"/>
  <c r="U1335" i="2"/>
  <c r="V1335" i="2"/>
  <c r="W1335" i="2"/>
  <c r="X1335" i="2"/>
  <c r="Y1335" i="2"/>
  <c r="AB1335" i="2"/>
  <c r="R1336" i="2"/>
  <c r="S1336" i="2"/>
  <c r="T1336" i="2"/>
  <c r="U1336" i="2"/>
  <c r="V1336" i="2"/>
  <c r="W1336" i="2"/>
  <c r="X1336" i="2"/>
  <c r="Y1336" i="2"/>
  <c r="AB1336" i="2"/>
  <c r="R1337" i="2"/>
  <c r="S1337" i="2"/>
  <c r="T1337" i="2"/>
  <c r="U1337" i="2"/>
  <c r="V1337" i="2"/>
  <c r="W1337" i="2"/>
  <c r="X1337" i="2"/>
  <c r="Y1337" i="2"/>
  <c r="AB1337" i="2"/>
  <c r="R1338" i="2"/>
  <c r="S1338" i="2"/>
  <c r="T1338" i="2"/>
  <c r="U1338" i="2"/>
  <c r="V1338" i="2"/>
  <c r="W1338" i="2"/>
  <c r="X1338" i="2"/>
  <c r="Y1338" i="2"/>
  <c r="AB1338" i="2"/>
  <c r="R1339" i="2"/>
  <c r="S1339" i="2"/>
  <c r="T1339" i="2"/>
  <c r="U1339" i="2"/>
  <c r="V1339" i="2"/>
  <c r="W1339" i="2"/>
  <c r="X1339" i="2"/>
  <c r="Y1339" i="2"/>
  <c r="AB1339" i="2"/>
  <c r="R1340" i="2"/>
  <c r="S1340" i="2"/>
  <c r="T1340" i="2"/>
  <c r="U1340" i="2"/>
  <c r="V1340" i="2"/>
  <c r="W1340" i="2"/>
  <c r="X1340" i="2"/>
  <c r="Y1340" i="2"/>
  <c r="AB1340" i="2"/>
  <c r="R1341" i="2"/>
  <c r="S1341" i="2"/>
  <c r="T1341" i="2"/>
  <c r="U1341" i="2"/>
  <c r="V1341" i="2"/>
  <c r="W1341" i="2"/>
  <c r="X1341" i="2"/>
  <c r="Y1341" i="2"/>
  <c r="AB1341" i="2"/>
  <c r="R1342" i="2"/>
  <c r="S1342" i="2"/>
  <c r="T1342" i="2"/>
  <c r="U1342" i="2"/>
  <c r="V1342" i="2"/>
  <c r="W1342" i="2"/>
  <c r="X1342" i="2"/>
  <c r="Y1342" i="2"/>
  <c r="AB1342" i="2"/>
  <c r="R1343" i="2"/>
  <c r="S1343" i="2"/>
  <c r="T1343" i="2"/>
  <c r="U1343" i="2"/>
  <c r="V1343" i="2"/>
  <c r="W1343" i="2"/>
  <c r="X1343" i="2"/>
  <c r="Y1343" i="2"/>
  <c r="AB1343" i="2"/>
  <c r="S1344" i="2"/>
  <c r="U1344" i="2"/>
  <c r="R1344" i="2" s="1"/>
  <c r="V1344" i="2"/>
  <c r="X1344" i="2"/>
  <c r="Y1344" i="2"/>
  <c r="AB1344" i="2"/>
  <c r="S1345" i="2"/>
  <c r="U1345" i="2"/>
  <c r="V1345" i="2"/>
  <c r="X1345" i="2"/>
  <c r="Y1345" i="2"/>
  <c r="AB1345" i="2"/>
  <c r="S1346" i="2"/>
  <c r="T1346" i="2"/>
  <c r="U1346" i="2"/>
  <c r="R1346" i="2" s="1"/>
  <c r="V1346" i="2"/>
  <c r="W1346" i="2"/>
  <c r="X1346" i="2"/>
  <c r="Y1346" i="2"/>
  <c r="AB1346" i="2"/>
  <c r="S1347" i="2"/>
  <c r="U1347" i="2"/>
  <c r="V1347" i="2"/>
  <c r="X1347" i="2"/>
  <c r="Y1347" i="2"/>
  <c r="AB1347" i="2"/>
  <c r="S1348" i="2"/>
  <c r="U1348" i="2"/>
  <c r="R1348" i="2" s="1"/>
  <c r="V1348" i="2"/>
  <c r="X1348" i="2"/>
  <c r="Y1348" i="2"/>
  <c r="AB1348" i="2"/>
  <c r="S1349" i="2"/>
  <c r="U1349" i="2"/>
  <c r="V1349" i="2"/>
  <c r="X1349" i="2"/>
  <c r="Y1349" i="2"/>
  <c r="AB1349" i="2"/>
  <c r="S1350" i="2"/>
  <c r="U1350" i="2"/>
  <c r="R1350" i="2" s="1"/>
  <c r="V1350" i="2"/>
  <c r="X1350" i="2"/>
  <c r="Y1350" i="2"/>
  <c r="AB1350" i="2"/>
  <c r="S1351" i="2"/>
  <c r="U1351" i="2"/>
  <c r="V1351" i="2"/>
  <c r="X1351" i="2"/>
  <c r="Y1351" i="2"/>
  <c r="AB1351" i="2"/>
  <c r="S1352" i="2"/>
  <c r="U1352" i="2"/>
  <c r="R1352" i="2" s="1"/>
  <c r="V1352" i="2"/>
  <c r="X1352" i="2"/>
  <c r="Y1352" i="2"/>
  <c r="AB1352" i="2"/>
  <c r="S1353" i="2"/>
  <c r="T1353" i="2"/>
  <c r="U1353" i="2"/>
  <c r="R1353" i="2" s="1"/>
  <c r="V1353" i="2"/>
  <c r="W1353" i="2"/>
  <c r="X1353" i="2"/>
  <c r="Y1353" i="2"/>
  <c r="AB1353" i="2"/>
  <c r="S1354" i="2"/>
  <c r="U1354" i="2"/>
  <c r="R1354" i="2" s="1"/>
  <c r="V1354" i="2"/>
  <c r="X1354" i="2"/>
  <c r="Y1354" i="2"/>
  <c r="AB1354" i="2"/>
  <c r="S1355" i="2"/>
  <c r="U1355" i="2"/>
  <c r="V1355" i="2"/>
  <c r="X1355" i="2"/>
  <c r="Y1355" i="2"/>
  <c r="AB1355" i="2"/>
  <c r="S1356" i="2"/>
  <c r="U1356" i="2"/>
  <c r="R1356" i="2" s="1"/>
  <c r="V1356" i="2"/>
  <c r="X1356" i="2"/>
  <c r="Y1356" i="2"/>
  <c r="AB1356" i="2"/>
  <c r="S1357" i="2"/>
  <c r="T1357" i="2"/>
  <c r="U1357" i="2"/>
  <c r="R1357" i="2" s="1"/>
  <c r="V1357" i="2"/>
  <c r="W1357" i="2"/>
  <c r="X1357" i="2"/>
  <c r="Y1357" i="2"/>
  <c r="AB1357" i="2"/>
  <c r="S1358" i="2"/>
  <c r="U1358" i="2"/>
  <c r="R1358" i="2" s="1"/>
  <c r="V1358" i="2"/>
  <c r="X1358" i="2"/>
  <c r="Y1358" i="2"/>
  <c r="AB1358" i="2"/>
  <c r="S1359" i="2"/>
  <c r="U1359" i="2"/>
  <c r="V1359" i="2"/>
  <c r="X1359" i="2"/>
  <c r="Y1359" i="2"/>
  <c r="AB1359" i="2"/>
  <c r="S1360" i="2"/>
  <c r="U1360" i="2"/>
  <c r="R1360" i="2" s="1"/>
  <c r="V1360" i="2"/>
  <c r="X1360" i="2"/>
  <c r="Y1360" i="2"/>
  <c r="AB1360" i="2"/>
  <c r="S1361" i="2"/>
  <c r="U1361" i="2"/>
  <c r="V1361" i="2"/>
  <c r="X1361" i="2"/>
  <c r="Y1361" i="2"/>
  <c r="AB1361" i="2"/>
  <c r="S1362" i="2"/>
  <c r="U1362" i="2"/>
  <c r="R1362" i="2" s="1"/>
  <c r="V1362" i="2"/>
  <c r="X1362" i="2"/>
  <c r="Y1362" i="2"/>
  <c r="AB1362" i="2"/>
  <c r="S1363" i="2"/>
  <c r="U1363" i="2"/>
  <c r="V1363" i="2"/>
  <c r="X1363" i="2"/>
  <c r="Y1363" i="2"/>
  <c r="AB1363" i="2"/>
  <c r="S1364" i="2"/>
  <c r="U1364" i="2"/>
  <c r="R1364" i="2" s="1"/>
  <c r="V1364" i="2"/>
  <c r="X1364" i="2"/>
  <c r="Y1364" i="2"/>
  <c r="AB1364" i="2"/>
  <c r="S1365" i="2"/>
  <c r="U1365" i="2"/>
  <c r="V1365" i="2"/>
  <c r="X1365" i="2"/>
  <c r="Y1365" i="2"/>
  <c r="AB1365" i="2"/>
  <c r="S1366" i="2"/>
  <c r="U1366" i="2"/>
  <c r="V1366" i="2"/>
  <c r="X1366" i="2"/>
  <c r="Y1366" i="2"/>
  <c r="AB1366" i="2"/>
  <c r="S1367" i="2"/>
  <c r="U1367" i="2"/>
  <c r="V1367" i="2"/>
  <c r="X1367" i="2"/>
  <c r="Y1367" i="2"/>
  <c r="AB1367" i="2"/>
  <c r="S1368" i="2"/>
  <c r="U1368" i="2"/>
  <c r="R1368" i="2" s="1"/>
  <c r="V1368" i="2"/>
  <c r="X1368" i="2"/>
  <c r="Y1368" i="2"/>
  <c r="AB1368" i="2"/>
  <c r="S1369" i="2"/>
  <c r="U1369" i="2"/>
  <c r="V1369" i="2"/>
  <c r="X1369" i="2"/>
  <c r="Y1369" i="2"/>
  <c r="AB1369" i="2"/>
  <c r="S1370" i="2"/>
  <c r="U1370" i="2"/>
  <c r="V1370" i="2"/>
  <c r="X1370" i="2"/>
  <c r="Y1370" i="2"/>
  <c r="AB1370" i="2"/>
  <c r="R1371" i="2"/>
  <c r="S1371" i="2"/>
  <c r="T1371" i="2"/>
  <c r="U1371" i="2"/>
  <c r="V1371" i="2"/>
  <c r="W1371" i="2"/>
  <c r="X1371" i="2"/>
  <c r="Y1371" i="2"/>
  <c r="AB1371" i="2"/>
  <c r="R1372" i="2"/>
  <c r="S1372" i="2"/>
  <c r="T1372" i="2"/>
  <c r="U1372" i="2"/>
  <c r="V1372" i="2"/>
  <c r="W1372" i="2"/>
  <c r="X1372" i="2"/>
  <c r="Y1372" i="2"/>
  <c r="AB1372" i="2"/>
  <c r="R1373" i="2"/>
  <c r="S1373" i="2"/>
  <c r="T1373" i="2"/>
  <c r="U1373" i="2"/>
  <c r="V1373" i="2"/>
  <c r="W1373" i="2"/>
  <c r="X1373" i="2"/>
  <c r="Y1373" i="2"/>
  <c r="AB1373" i="2"/>
  <c r="R1374" i="2"/>
  <c r="S1374" i="2"/>
  <c r="T1374" i="2"/>
  <c r="U1374" i="2"/>
  <c r="V1374" i="2"/>
  <c r="W1374" i="2"/>
  <c r="X1374" i="2"/>
  <c r="Y1374" i="2"/>
  <c r="AB1374" i="2"/>
  <c r="R1375" i="2"/>
  <c r="S1375" i="2"/>
  <c r="T1375" i="2"/>
  <c r="U1375" i="2"/>
  <c r="V1375" i="2"/>
  <c r="W1375" i="2"/>
  <c r="X1375" i="2"/>
  <c r="Y1375" i="2"/>
  <c r="AB1375" i="2"/>
  <c r="R1376" i="2"/>
  <c r="S1376" i="2"/>
  <c r="T1376" i="2"/>
  <c r="U1376" i="2"/>
  <c r="V1376" i="2"/>
  <c r="W1376" i="2"/>
  <c r="X1376" i="2"/>
  <c r="Y1376" i="2"/>
  <c r="AB1376" i="2"/>
  <c r="S1377" i="2"/>
  <c r="T1377" i="2"/>
  <c r="U1377" i="2"/>
  <c r="R1377" i="2" s="1"/>
  <c r="V1377" i="2"/>
  <c r="W1377" i="2"/>
  <c r="X1377" i="2"/>
  <c r="Y1377" i="2"/>
  <c r="AB1377" i="2"/>
  <c r="S1378" i="2"/>
  <c r="T1378" i="2"/>
  <c r="U1378" i="2"/>
  <c r="R1378" i="2" s="1"/>
  <c r="V1378" i="2"/>
  <c r="W1378" i="2"/>
  <c r="X1378" i="2"/>
  <c r="Y1378" i="2"/>
  <c r="AB1378" i="2"/>
  <c r="S1379" i="2"/>
  <c r="T1379" i="2"/>
  <c r="V1379" i="2"/>
  <c r="W1379" i="2"/>
  <c r="X1379" i="2"/>
  <c r="Y1379" i="2"/>
  <c r="AB1379" i="2"/>
  <c r="S1380" i="2"/>
  <c r="T1380" i="2"/>
  <c r="U1380" i="2"/>
  <c r="R1380" i="2" s="1"/>
  <c r="V1380" i="2"/>
  <c r="W1380" i="2"/>
  <c r="X1380" i="2"/>
  <c r="Y1380" i="2"/>
  <c r="AB1380" i="2"/>
  <c r="S1381" i="2"/>
  <c r="T1381" i="2"/>
  <c r="V1381" i="2"/>
  <c r="W1381" i="2"/>
  <c r="X1381" i="2"/>
  <c r="Y1381" i="2"/>
  <c r="AB1381" i="2"/>
  <c r="S1382" i="2"/>
  <c r="T1382" i="2"/>
  <c r="V1382" i="2"/>
  <c r="W1382" i="2"/>
  <c r="X1382" i="2"/>
  <c r="Y1382" i="2"/>
  <c r="AB1382" i="2"/>
  <c r="S1383" i="2"/>
  <c r="T1383" i="2"/>
  <c r="V1383" i="2"/>
  <c r="W1383" i="2"/>
  <c r="X1383" i="2"/>
  <c r="Y1383" i="2"/>
  <c r="AB1383" i="2"/>
  <c r="S1384" i="2"/>
  <c r="T1384" i="2"/>
  <c r="V1384" i="2"/>
  <c r="W1384" i="2"/>
  <c r="X1384" i="2"/>
  <c r="Y1384" i="2"/>
  <c r="AB1384" i="2"/>
  <c r="S1385" i="2"/>
  <c r="T1385" i="2"/>
  <c r="U1385" i="2"/>
  <c r="R1385" i="2" s="1"/>
  <c r="V1385" i="2"/>
  <c r="W1385" i="2"/>
  <c r="X1385" i="2"/>
  <c r="Y1385" i="2"/>
  <c r="AB1385" i="2"/>
  <c r="S1386" i="2"/>
  <c r="T1386" i="2"/>
  <c r="U1386" i="2"/>
  <c r="R1386" i="2" s="1"/>
  <c r="V1386" i="2"/>
  <c r="W1386" i="2"/>
  <c r="X1386" i="2"/>
  <c r="Y1386" i="2"/>
  <c r="AB1386" i="2"/>
  <c r="S1387" i="2"/>
  <c r="T1387" i="2"/>
  <c r="U1387" i="2"/>
  <c r="R1387" i="2" s="1"/>
  <c r="V1387" i="2"/>
  <c r="W1387" i="2"/>
  <c r="X1387" i="2"/>
  <c r="Y1387" i="2"/>
  <c r="AB1387" i="2"/>
  <c r="S1388" i="2"/>
  <c r="T1388" i="2"/>
  <c r="V1388" i="2"/>
  <c r="W1388" i="2"/>
  <c r="X1388" i="2"/>
  <c r="Y1388" i="2"/>
  <c r="AB1388" i="2"/>
  <c r="S1389" i="2"/>
  <c r="T1389" i="2"/>
  <c r="V1389" i="2"/>
  <c r="W1389" i="2"/>
  <c r="X1389" i="2"/>
  <c r="Y1389" i="2"/>
  <c r="AB1389" i="2"/>
  <c r="S1390" i="2"/>
  <c r="T1390" i="2"/>
  <c r="V1390" i="2"/>
  <c r="W1390" i="2"/>
  <c r="X1390" i="2"/>
  <c r="Y1390" i="2"/>
  <c r="AB1390" i="2"/>
  <c r="S1391" i="2"/>
  <c r="T1391" i="2"/>
  <c r="V1391" i="2"/>
  <c r="W1391" i="2"/>
  <c r="X1391" i="2"/>
  <c r="Y1391" i="2"/>
  <c r="AB1391" i="2"/>
  <c r="S1392" i="2"/>
  <c r="T1392" i="2"/>
  <c r="V1392" i="2"/>
  <c r="W1392" i="2"/>
  <c r="X1392" i="2"/>
  <c r="Y1392" i="2"/>
  <c r="AB1392" i="2"/>
  <c r="S1393" i="2"/>
  <c r="T1393" i="2"/>
  <c r="V1393" i="2"/>
  <c r="W1393" i="2"/>
  <c r="X1393" i="2"/>
  <c r="Y1393" i="2"/>
  <c r="AB1393" i="2"/>
  <c r="S1394" i="2"/>
  <c r="T1394" i="2"/>
  <c r="V1394" i="2"/>
  <c r="W1394" i="2"/>
  <c r="X1394" i="2"/>
  <c r="Y1394" i="2"/>
  <c r="AB1394" i="2"/>
  <c r="S1395" i="2"/>
  <c r="T1395" i="2"/>
  <c r="V1395" i="2"/>
  <c r="W1395" i="2"/>
  <c r="X1395" i="2"/>
  <c r="Y1395" i="2"/>
  <c r="AB1395" i="2"/>
  <c r="S1396" i="2"/>
  <c r="T1396" i="2"/>
  <c r="V1396" i="2"/>
  <c r="W1396" i="2"/>
  <c r="X1396" i="2"/>
  <c r="Y1396" i="2"/>
  <c r="AB1396" i="2"/>
  <c r="S1397" i="2"/>
  <c r="T1397" i="2"/>
  <c r="V1397" i="2"/>
  <c r="W1397" i="2"/>
  <c r="X1397" i="2"/>
  <c r="Y1397" i="2"/>
  <c r="AB1397" i="2"/>
  <c r="S1398" i="2"/>
  <c r="T1398" i="2"/>
  <c r="V1398" i="2"/>
  <c r="W1398" i="2"/>
  <c r="X1398" i="2"/>
  <c r="Y1398" i="2"/>
  <c r="AB1398" i="2"/>
  <c r="R1399" i="2"/>
  <c r="S1399" i="2"/>
  <c r="T1399" i="2"/>
  <c r="U1399" i="2"/>
  <c r="V1399" i="2"/>
  <c r="W1399" i="2"/>
  <c r="X1399" i="2"/>
  <c r="Y1399" i="2"/>
  <c r="AB1399" i="2"/>
  <c r="R1400" i="2"/>
  <c r="S1400" i="2"/>
  <c r="T1400" i="2"/>
  <c r="U1400" i="2"/>
  <c r="V1400" i="2"/>
  <c r="W1400" i="2"/>
  <c r="X1400" i="2"/>
  <c r="Y1400" i="2"/>
  <c r="AB1400" i="2"/>
  <c r="R1401" i="2"/>
  <c r="S1401" i="2"/>
  <c r="T1401" i="2"/>
  <c r="U1401" i="2"/>
  <c r="V1401" i="2"/>
  <c r="W1401" i="2"/>
  <c r="X1401" i="2"/>
  <c r="Y1401" i="2"/>
  <c r="AB1401" i="2"/>
  <c r="R1402" i="2"/>
  <c r="S1402" i="2"/>
  <c r="T1402" i="2"/>
  <c r="U1402" i="2"/>
  <c r="V1402" i="2"/>
  <c r="W1402" i="2"/>
  <c r="X1402" i="2"/>
  <c r="Y1402" i="2"/>
  <c r="AB1402" i="2"/>
  <c r="R1403" i="2"/>
  <c r="S1403" i="2"/>
  <c r="T1403" i="2"/>
  <c r="U1403" i="2"/>
  <c r="V1403" i="2"/>
  <c r="W1403" i="2"/>
  <c r="X1403" i="2"/>
  <c r="Y1403" i="2"/>
  <c r="AB1403" i="2"/>
  <c r="R1404" i="2"/>
  <c r="S1404" i="2"/>
  <c r="T1404" i="2"/>
  <c r="U1404" i="2"/>
  <c r="V1404" i="2"/>
  <c r="W1404" i="2"/>
  <c r="X1404" i="2"/>
  <c r="Y1404" i="2"/>
  <c r="AB1404" i="2"/>
  <c r="R1405" i="2"/>
  <c r="S1405" i="2"/>
  <c r="T1405" i="2"/>
  <c r="U1405" i="2"/>
  <c r="V1405" i="2"/>
  <c r="W1405" i="2"/>
  <c r="X1405" i="2"/>
  <c r="Y1405" i="2"/>
  <c r="AB1405" i="2"/>
  <c r="R1406" i="2"/>
  <c r="S1406" i="2"/>
  <c r="T1406" i="2"/>
  <c r="U1406" i="2"/>
  <c r="V1406" i="2"/>
  <c r="W1406" i="2"/>
  <c r="X1406" i="2"/>
  <c r="Y1406" i="2"/>
  <c r="AB1406" i="2"/>
  <c r="R1407" i="2"/>
  <c r="S1407" i="2"/>
  <c r="T1407" i="2"/>
  <c r="U1407" i="2"/>
  <c r="V1407" i="2"/>
  <c r="W1407" i="2"/>
  <c r="X1407" i="2"/>
  <c r="Y1407" i="2"/>
  <c r="AB1407" i="2"/>
  <c r="R1408" i="2"/>
  <c r="S1408" i="2"/>
  <c r="T1408" i="2"/>
  <c r="U1408" i="2"/>
  <c r="V1408" i="2"/>
  <c r="W1408" i="2"/>
  <c r="X1408" i="2"/>
  <c r="Y1408" i="2"/>
  <c r="AB1408" i="2"/>
  <c r="R1409" i="2"/>
  <c r="S1409" i="2"/>
  <c r="T1409" i="2"/>
  <c r="U1409" i="2"/>
  <c r="V1409" i="2"/>
  <c r="W1409" i="2"/>
  <c r="X1409" i="2"/>
  <c r="Y1409" i="2"/>
  <c r="AB1409" i="2"/>
  <c r="R1410" i="2"/>
  <c r="S1410" i="2"/>
  <c r="T1410" i="2"/>
  <c r="U1410" i="2"/>
  <c r="V1410" i="2"/>
  <c r="W1410" i="2"/>
  <c r="X1410" i="2"/>
  <c r="Y1410" i="2"/>
  <c r="AB1410" i="2"/>
  <c r="R1411" i="2"/>
  <c r="S1411" i="2"/>
  <c r="T1411" i="2"/>
  <c r="U1411" i="2"/>
  <c r="V1411" i="2"/>
  <c r="W1411" i="2"/>
  <c r="X1411" i="2"/>
  <c r="Y1411" i="2"/>
  <c r="AB1411" i="2"/>
  <c r="R1412" i="2"/>
  <c r="S1412" i="2"/>
  <c r="T1412" i="2"/>
  <c r="U1412" i="2"/>
  <c r="V1412" i="2"/>
  <c r="W1412" i="2"/>
  <c r="X1412" i="2"/>
  <c r="Y1412" i="2"/>
  <c r="AB1412" i="2"/>
  <c r="R1413" i="2"/>
  <c r="S1413" i="2"/>
  <c r="T1413" i="2"/>
  <c r="U1413" i="2"/>
  <c r="V1413" i="2"/>
  <c r="W1413" i="2"/>
  <c r="X1413" i="2"/>
  <c r="Y1413" i="2"/>
  <c r="AB1413" i="2"/>
  <c r="R1414" i="2"/>
  <c r="S1414" i="2"/>
  <c r="T1414" i="2"/>
  <c r="U1414" i="2"/>
  <c r="V1414" i="2"/>
  <c r="W1414" i="2"/>
  <c r="X1414" i="2"/>
  <c r="Y1414" i="2"/>
  <c r="AB1414" i="2"/>
  <c r="R1415" i="2"/>
  <c r="S1415" i="2"/>
  <c r="T1415" i="2"/>
  <c r="U1415" i="2"/>
  <c r="V1415" i="2"/>
  <c r="W1415" i="2"/>
  <c r="X1415" i="2"/>
  <c r="Y1415" i="2"/>
  <c r="AB1415" i="2"/>
  <c r="R1416" i="2"/>
  <c r="S1416" i="2"/>
  <c r="T1416" i="2"/>
  <c r="U1416" i="2"/>
  <c r="V1416" i="2"/>
  <c r="W1416" i="2"/>
  <c r="X1416" i="2"/>
  <c r="Y1416" i="2"/>
  <c r="AB1416" i="2"/>
  <c r="R1417" i="2"/>
  <c r="S1417" i="2"/>
  <c r="T1417" i="2"/>
  <c r="U1417" i="2"/>
  <c r="V1417" i="2"/>
  <c r="W1417" i="2"/>
  <c r="X1417" i="2"/>
  <c r="Y1417" i="2"/>
  <c r="AB1417" i="2"/>
  <c r="R1418" i="2"/>
  <c r="S1418" i="2"/>
  <c r="T1418" i="2"/>
  <c r="U1418" i="2"/>
  <c r="V1418" i="2"/>
  <c r="W1418" i="2"/>
  <c r="X1418" i="2"/>
  <c r="Y1418" i="2"/>
  <c r="AB1418" i="2"/>
  <c r="R1419" i="2"/>
  <c r="S1419" i="2"/>
  <c r="T1419" i="2"/>
  <c r="U1419" i="2"/>
  <c r="V1419" i="2"/>
  <c r="W1419" i="2"/>
  <c r="X1419" i="2"/>
  <c r="Y1419" i="2"/>
  <c r="AB1419" i="2"/>
  <c r="S1420" i="2"/>
  <c r="T1420" i="2"/>
  <c r="U1420" i="2"/>
  <c r="R1420" i="2" s="1"/>
  <c r="V1420" i="2"/>
  <c r="W1420" i="2"/>
  <c r="X1420" i="2"/>
  <c r="Y1420" i="2"/>
  <c r="AB1420" i="2"/>
  <c r="R1421" i="2"/>
  <c r="S1421" i="2"/>
  <c r="T1421" i="2"/>
  <c r="U1421" i="2"/>
  <c r="V1421" i="2"/>
  <c r="W1421" i="2"/>
  <c r="X1421" i="2"/>
  <c r="Y1421" i="2"/>
  <c r="AB1421" i="2"/>
  <c r="S1422" i="2"/>
  <c r="T1422" i="2"/>
  <c r="U1422" i="2"/>
  <c r="R1422" i="2" s="1"/>
  <c r="V1422" i="2"/>
  <c r="W1422" i="2"/>
  <c r="X1422" i="2"/>
  <c r="Y1422" i="2"/>
  <c r="AB1422" i="2"/>
  <c r="S1423" i="2"/>
  <c r="T1423" i="2"/>
  <c r="U1423" i="2"/>
  <c r="R1423" i="2" s="1"/>
  <c r="V1423" i="2"/>
  <c r="W1423" i="2"/>
  <c r="X1423" i="2"/>
  <c r="Y1423" i="2"/>
  <c r="AB1423" i="2"/>
  <c r="S1424" i="2"/>
  <c r="T1424" i="2"/>
  <c r="U1424" i="2"/>
  <c r="R1424" i="2" s="1"/>
  <c r="V1424" i="2"/>
  <c r="W1424" i="2"/>
  <c r="X1424" i="2"/>
  <c r="Y1424" i="2"/>
  <c r="AB1424" i="2"/>
  <c r="S1425" i="2"/>
  <c r="T1425" i="2"/>
  <c r="U1425" i="2"/>
  <c r="R1425" i="2" s="1"/>
  <c r="V1425" i="2"/>
  <c r="W1425" i="2"/>
  <c r="X1425" i="2"/>
  <c r="Y1425" i="2"/>
  <c r="AB1425" i="2"/>
  <c r="S1426" i="2"/>
  <c r="T1426" i="2"/>
  <c r="U1426" i="2"/>
  <c r="R1426" i="2" s="1"/>
  <c r="V1426" i="2"/>
  <c r="W1426" i="2"/>
  <c r="X1426" i="2"/>
  <c r="Y1426" i="2"/>
  <c r="AB1426" i="2"/>
  <c r="S1427" i="2"/>
  <c r="T1427" i="2"/>
  <c r="U1427" i="2"/>
  <c r="R1427" i="2" s="1"/>
  <c r="V1427" i="2"/>
  <c r="W1427" i="2"/>
  <c r="X1427" i="2"/>
  <c r="Y1427" i="2"/>
  <c r="AB1427" i="2"/>
  <c r="S1428" i="2"/>
  <c r="T1428" i="2"/>
  <c r="U1428" i="2"/>
  <c r="R1428" i="2" s="1"/>
  <c r="V1428" i="2"/>
  <c r="W1428" i="2"/>
  <c r="X1428" i="2"/>
  <c r="Y1428" i="2"/>
  <c r="AB1428" i="2"/>
  <c r="S1429" i="2"/>
  <c r="T1429" i="2"/>
  <c r="U1429" i="2"/>
  <c r="R1429" i="2" s="1"/>
  <c r="V1429" i="2"/>
  <c r="W1429" i="2"/>
  <c r="X1429" i="2"/>
  <c r="Y1429" i="2"/>
  <c r="AB1429" i="2"/>
  <c r="S1430" i="2"/>
  <c r="T1430" i="2"/>
  <c r="U1430" i="2"/>
  <c r="R1430" i="2" s="1"/>
  <c r="V1430" i="2"/>
  <c r="W1430" i="2"/>
  <c r="X1430" i="2"/>
  <c r="Y1430" i="2"/>
  <c r="AB1430" i="2"/>
  <c r="S1431" i="2"/>
  <c r="T1431" i="2"/>
  <c r="U1431" i="2"/>
  <c r="R1431" i="2" s="1"/>
  <c r="V1431" i="2"/>
  <c r="W1431" i="2"/>
  <c r="X1431" i="2"/>
  <c r="Y1431" i="2"/>
  <c r="AB1431" i="2"/>
  <c r="S1432" i="2"/>
  <c r="T1432" i="2"/>
  <c r="U1432" i="2"/>
  <c r="R1432" i="2" s="1"/>
  <c r="V1432" i="2"/>
  <c r="W1432" i="2"/>
  <c r="X1432" i="2"/>
  <c r="Y1432" i="2"/>
  <c r="AB1432" i="2"/>
  <c r="S1433" i="2"/>
  <c r="T1433" i="2"/>
  <c r="U1433" i="2"/>
  <c r="R1433" i="2" s="1"/>
  <c r="V1433" i="2"/>
  <c r="W1433" i="2"/>
  <c r="X1433" i="2"/>
  <c r="Y1433" i="2"/>
  <c r="AB1433" i="2"/>
  <c r="S1434" i="2"/>
  <c r="T1434" i="2"/>
  <c r="U1434" i="2"/>
  <c r="R1434" i="2" s="1"/>
  <c r="V1434" i="2"/>
  <c r="W1434" i="2"/>
  <c r="X1434" i="2"/>
  <c r="Y1434" i="2"/>
  <c r="AB1434" i="2"/>
  <c r="S1435" i="2"/>
  <c r="T1435" i="2"/>
  <c r="U1435" i="2"/>
  <c r="R1435" i="2" s="1"/>
  <c r="V1435" i="2"/>
  <c r="W1435" i="2"/>
  <c r="X1435" i="2"/>
  <c r="Y1435" i="2"/>
  <c r="AB1435" i="2"/>
  <c r="S1436" i="2"/>
  <c r="T1436" i="2"/>
  <c r="U1436" i="2"/>
  <c r="R1436" i="2" s="1"/>
  <c r="V1436" i="2"/>
  <c r="W1436" i="2"/>
  <c r="X1436" i="2"/>
  <c r="Y1436" i="2"/>
  <c r="AB1436" i="2"/>
  <c r="S1437" i="2"/>
  <c r="T1437" i="2"/>
  <c r="U1437" i="2"/>
  <c r="R1437" i="2" s="1"/>
  <c r="V1437" i="2"/>
  <c r="W1437" i="2"/>
  <c r="X1437" i="2"/>
  <c r="Y1437" i="2"/>
  <c r="AB1437" i="2"/>
  <c r="S1438" i="2"/>
  <c r="T1438" i="2"/>
  <c r="U1438" i="2"/>
  <c r="R1438" i="2" s="1"/>
  <c r="V1438" i="2"/>
  <c r="W1438" i="2"/>
  <c r="X1438" i="2"/>
  <c r="Y1438" i="2"/>
  <c r="AB1438" i="2"/>
  <c r="S1439" i="2"/>
  <c r="T1439" i="2"/>
  <c r="U1439" i="2"/>
  <c r="R1439" i="2" s="1"/>
  <c r="V1439" i="2"/>
  <c r="W1439" i="2"/>
  <c r="X1439" i="2"/>
  <c r="Y1439" i="2"/>
  <c r="AB1439" i="2"/>
  <c r="S1440" i="2"/>
  <c r="T1440" i="2"/>
  <c r="U1440" i="2"/>
  <c r="R1440" i="2" s="1"/>
  <c r="V1440" i="2"/>
  <c r="W1440" i="2"/>
  <c r="X1440" i="2"/>
  <c r="Y1440" i="2"/>
  <c r="AB1440" i="2"/>
  <c r="S1441" i="2"/>
  <c r="T1441" i="2"/>
  <c r="U1441" i="2"/>
  <c r="R1441" i="2" s="1"/>
  <c r="V1441" i="2"/>
  <c r="W1441" i="2"/>
  <c r="X1441" i="2"/>
  <c r="Y1441" i="2"/>
  <c r="AB1441" i="2"/>
  <c r="S1442" i="2"/>
  <c r="T1442" i="2"/>
  <c r="U1442" i="2"/>
  <c r="R1442" i="2" s="1"/>
  <c r="V1442" i="2"/>
  <c r="W1442" i="2"/>
  <c r="X1442" i="2"/>
  <c r="Y1442" i="2"/>
  <c r="AB1442" i="2"/>
  <c r="S1443" i="2"/>
  <c r="T1443" i="2"/>
  <c r="U1443" i="2"/>
  <c r="R1443" i="2" s="1"/>
  <c r="V1443" i="2"/>
  <c r="W1443" i="2"/>
  <c r="X1443" i="2"/>
  <c r="Y1443" i="2"/>
  <c r="AB1443" i="2"/>
  <c r="S1444" i="2"/>
  <c r="T1444" i="2"/>
  <c r="U1444" i="2"/>
  <c r="R1444" i="2" s="1"/>
  <c r="V1444" i="2"/>
  <c r="W1444" i="2"/>
  <c r="X1444" i="2"/>
  <c r="Y1444" i="2"/>
  <c r="AB1444" i="2"/>
  <c r="S1445" i="2"/>
  <c r="T1445" i="2"/>
  <c r="U1445" i="2"/>
  <c r="R1445" i="2" s="1"/>
  <c r="V1445" i="2"/>
  <c r="W1445" i="2"/>
  <c r="X1445" i="2"/>
  <c r="Y1445" i="2"/>
  <c r="AB1445" i="2"/>
  <c r="S1446" i="2"/>
  <c r="T1446" i="2"/>
  <c r="U1446" i="2"/>
  <c r="R1446" i="2" s="1"/>
  <c r="V1446" i="2"/>
  <c r="W1446" i="2"/>
  <c r="X1446" i="2"/>
  <c r="Y1446" i="2"/>
  <c r="AB1446" i="2"/>
  <c r="S1447" i="2"/>
  <c r="T1447" i="2"/>
  <c r="U1447" i="2"/>
  <c r="R1447" i="2" s="1"/>
  <c r="V1447" i="2"/>
  <c r="W1447" i="2"/>
  <c r="X1447" i="2"/>
  <c r="Y1447" i="2"/>
  <c r="AB1447" i="2"/>
  <c r="S1448" i="2"/>
  <c r="T1448" i="2"/>
  <c r="U1448" i="2"/>
  <c r="R1448" i="2" s="1"/>
  <c r="V1448" i="2"/>
  <c r="W1448" i="2"/>
  <c r="X1448" i="2"/>
  <c r="Y1448" i="2"/>
  <c r="AB1448" i="2"/>
  <c r="S1449" i="2"/>
  <c r="T1449" i="2"/>
  <c r="U1449" i="2"/>
  <c r="R1449" i="2" s="1"/>
  <c r="V1449" i="2"/>
  <c r="W1449" i="2"/>
  <c r="X1449" i="2"/>
  <c r="Y1449" i="2"/>
  <c r="AB1449" i="2"/>
  <c r="S1450" i="2"/>
  <c r="T1450" i="2"/>
  <c r="U1450" i="2"/>
  <c r="R1450" i="2" s="1"/>
  <c r="V1450" i="2"/>
  <c r="W1450" i="2"/>
  <c r="X1450" i="2"/>
  <c r="Y1450" i="2"/>
  <c r="AB1450" i="2"/>
  <c r="S1451" i="2"/>
  <c r="T1451" i="2"/>
  <c r="U1451" i="2"/>
  <c r="R1451" i="2" s="1"/>
  <c r="V1451" i="2"/>
  <c r="W1451" i="2"/>
  <c r="X1451" i="2"/>
  <c r="Y1451" i="2"/>
  <c r="AB1451" i="2"/>
  <c r="S1452" i="2"/>
  <c r="T1452" i="2"/>
  <c r="U1452" i="2"/>
  <c r="R1452" i="2" s="1"/>
  <c r="V1452" i="2"/>
  <c r="W1452" i="2"/>
  <c r="X1452" i="2"/>
  <c r="Y1452" i="2"/>
  <c r="AB1452" i="2"/>
  <c r="R1453" i="2"/>
  <c r="S1453" i="2"/>
  <c r="T1453" i="2"/>
  <c r="U1453" i="2"/>
  <c r="V1453" i="2"/>
  <c r="W1453" i="2"/>
  <c r="X1453" i="2"/>
  <c r="Y1453" i="2"/>
  <c r="AB1453" i="2"/>
  <c r="R1454" i="2"/>
  <c r="S1454" i="2"/>
  <c r="T1454" i="2"/>
  <c r="U1454" i="2"/>
  <c r="V1454" i="2"/>
  <c r="W1454" i="2"/>
  <c r="X1454" i="2"/>
  <c r="Y1454" i="2"/>
  <c r="AB1454" i="2"/>
  <c r="R1455" i="2"/>
  <c r="S1455" i="2"/>
  <c r="T1455" i="2"/>
  <c r="U1455" i="2"/>
  <c r="V1455" i="2"/>
  <c r="W1455" i="2"/>
  <c r="X1455" i="2"/>
  <c r="Y1455" i="2"/>
  <c r="AB1455" i="2"/>
  <c r="R1456" i="2"/>
  <c r="S1456" i="2"/>
  <c r="T1456" i="2"/>
  <c r="U1456" i="2"/>
  <c r="V1456" i="2"/>
  <c r="W1456" i="2"/>
  <c r="X1456" i="2"/>
  <c r="Y1456" i="2"/>
  <c r="AB1456" i="2"/>
  <c r="R1457" i="2"/>
  <c r="S1457" i="2"/>
  <c r="T1457" i="2"/>
  <c r="U1457" i="2"/>
  <c r="V1457" i="2"/>
  <c r="W1457" i="2"/>
  <c r="X1457" i="2"/>
  <c r="Y1457" i="2"/>
  <c r="AB1457" i="2"/>
  <c r="R1458" i="2"/>
  <c r="S1458" i="2"/>
  <c r="T1458" i="2"/>
  <c r="U1458" i="2"/>
  <c r="V1458" i="2"/>
  <c r="W1458" i="2"/>
  <c r="X1458" i="2"/>
  <c r="Y1458" i="2"/>
  <c r="AB1458" i="2"/>
  <c r="R1459" i="2"/>
  <c r="S1459" i="2"/>
  <c r="T1459" i="2"/>
  <c r="U1459" i="2"/>
  <c r="V1459" i="2"/>
  <c r="W1459" i="2"/>
  <c r="X1459" i="2"/>
  <c r="Y1459" i="2"/>
  <c r="AB1459" i="2"/>
  <c r="R1460" i="2"/>
  <c r="S1460" i="2"/>
  <c r="T1460" i="2"/>
  <c r="U1460" i="2"/>
  <c r="V1460" i="2"/>
  <c r="W1460" i="2"/>
  <c r="X1460" i="2"/>
  <c r="Y1460" i="2"/>
  <c r="AB1460" i="2"/>
  <c r="R1461" i="2"/>
  <c r="S1461" i="2"/>
  <c r="T1461" i="2"/>
  <c r="U1461" i="2"/>
  <c r="V1461" i="2"/>
  <c r="W1461" i="2"/>
  <c r="X1461" i="2"/>
  <c r="Y1461" i="2"/>
  <c r="AB1461" i="2"/>
  <c r="R1462" i="2"/>
  <c r="S1462" i="2"/>
  <c r="T1462" i="2"/>
  <c r="U1462" i="2"/>
  <c r="V1462" i="2"/>
  <c r="W1462" i="2"/>
  <c r="X1462" i="2"/>
  <c r="Y1462" i="2"/>
  <c r="AB1462" i="2"/>
  <c r="R1463" i="2"/>
  <c r="S1463" i="2"/>
  <c r="T1463" i="2"/>
  <c r="U1463" i="2"/>
  <c r="V1463" i="2"/>
  <c r="W1463" i="2"/>
  <c r="X1463" i="2"/>
  <c r="Y1463" i="2"/>
  <c r="AB1463" i="2"/>
  <c r="R1464" i="2"/>
  <c r="S1464" i="2"/>
  <c r="T1464" i="2"/>
  <c r="U1464" i="2"/>
  <c r="V1464" i="2"/>
  <c r="W1464" i="2"/>
  <c r="X1464" i="2"/>
  <c r="Y1464" i="2"/>
  <c r="AB1464" i="2"/>
  <c r="R1465" i="2"/>
  <c r="S1465" i="2"/>
  <c r="T1465" i="2"/>
  <c r="U1465" i="2"/>
  <c r="V1465" i="2"/>
  <c r="W1465" i="2"/>
  <c r="X1465" i="2"/>
  <c r="Y1465" i="2"/>
  <c r="AB1465" i="2"/>
  <c r="R1466" i="2"/>
  <c r="S1466" i="2"/>
  <c r="T1466" i="2"/>
  <c r="U1466" i="2"/>
  <c r="V1466" i="2"/>
  <c r="W1466" i="2"/>
  <c r="X1466" i="2"/>
  <c r="Y1466" i="2"/>
  <c r="AB1466" i="2"/>
  <c r="R1467" i="2"/>
  <c r="S1467" i="2"/>
  <c r="T1467" i="2"/>
  <c r="U1467" i="2"/>
  <c r="V1467" i="2"/>
  <c r="W1467" i="2"/>
  <c r="X1467" i="2"/>
  <c r="Y1467" i="2"/>
  <c r="AB1467" i="2"/>
  <c r="R1468" i="2"/>
  <c r="S1468" i="2"/>
  <c r="T1468" i="2"/>
  <c r="U1468" i="2"/>
  <c r="V1468" i="2"/>
  <c r="W1468" i="2"/>
  <c r="X1468" i="2"/>
  <c r="Y1468" i="2"/>
  <c r="AB1468" i="2"/>
  <c r="R1469" i="2"/>
  <c r="S1469" i="2"/>
  <c r="T1469" i="2"/>
  <c r="U1469" i="2"/>
  <c r="V1469" i="2"/>
  <c r="W1469" i="2"/>
  <c r="X1469" i="2"/>
  <c r="Y1469" i="2"/>
  <c r="AB1469" i="2"/>
  <c r="R1470" i="2"/>
  <c r="S1470" i="2"/>
  <c r="T1470" i="2"/>
  <c r="U1470" i="2"/>
  <c r="V1470" i="2"/>
  <c r="W1470" i="2"/>
  <c r="X1470" i="2"/>
  <c r="Y1470" i="2"/>
  <c r="AB1470" i="2"/>
  <c r="R1471" i="2"/>
  <c r="S1471" i="2"/>
  <c r="T1471" i="2"/>
  <c r="U1471" i="2"/>
  <c r="V1471" i="2"/>
  <c r="W1471" i="2"/>
  <c r="X1471" i="2"/>
  <c r="Y1471" i="2"/>
  <c r="AB1471" i="2"/>
  <c r="R1472" i="2"/>
  <c r="S1472" i="2"/>
  <c r="T1472" i="2"/>
  <c r="U1472" i="2"/>
  <c r="V1472" i="2"/>
  <c r="W1472" i="2"/>
  <c r="X1472" i="2"/>
  <c r="Y1472" i="2"/>
  <c r="AB1472" i="2"/>
  <c r="R1473" i="2"/>
  <c r="S1473" i="2"/>
  <c r="T1473" i="2"/>
  <c r="U1473" i="2"/>
  <c r="V1473" i="2"/>
  <c r="W1473" i="2"/>
  <c r="X1473" i="2"/>
  <c r="Y1473" i="2"/>
  <c r="AB1473" i="2"/>
  <c r="S1474" i="2"/>
  <c r="T1474" i="2"/>
  <c r="U1474" i="2"/>
  <c r="R1474" i="2" s="1"/>
  <c r="V1474" i="2"/>
  <c r="W1474" i="2"/>
  <c r="X1474" i="2"/>
  <c r="Y1474" i="2"/>
  <c r="AB1474" i="2"/>
  <c r="S1475" i="2"/>
  <c r="T1475" i="2"/>
  <c r="U1475" i="2"/>
  <c r="R1475" i="2" s="1"/>
  <c r="V1475" i="2"/>
  <c r="W1475" i="2"/>
  <c r="X1475" i="2"/>
  <c r="Y1475" i="2"/>
  <c r="AB1475" i="2"/>
  <c r="S1476" i="2"/>
  <c r="T1476" i="2"/>
  <c r="U1476" i="2"/>
  <c r="R1476" i="2" s="1"/>
  <c r="V1476" i="2"/>
  <c r="W1476" i="2"/>
  <c r="X1476" i="2"/>
  <c r="Y1476" i="2"/>
  <c r="AB1476" i="2"/>
  <c r="S1477" i="2"/>
  <c r="T1477" i="2"/>
  <c r="U1477" i="2"/>
  <c r="R1477" i="2" s="1"/>
  <c r="V1477" i="2"/>
  <c r="W1477" i="2"/>
  <c r="X1477" i="2"/>
  <c r="Y1477" i="2"/>
  <c r="AB1477" i="2"/>
  <c r="S1478" i="2"/>
  <c r="T1478" i="2"/>
  <c r="U1478" i="2"/>
  <c r="R1478" i="2" s="1"/>
  <c r="V1478" i="2"/>
  <c r="W1478" i="2"/>
  <c r="X1478" i="2"/>
  <c r="Y1478" i="2"/>
  <c r="AB1478" i="2"/>
  <c r="S1479" i="2"/>
  <c r="T1479" i="2"/>
  <c r="U1479" i="2"/>
  <c r="R1479" i="2" s="1"/>
  <c r="V1479" i="2"/>
  <c r="W1479" i="2"/>
  <c r="X1479" i="2"/>
  <c r="Y1479" i="2"/>
  <c r="AB1479" i="2"/>
  <c r="S1480" i="2"/>
  <c r="T1480" i="2"/>
  <c r="U1480" i="2"/>
  <c r="R1480" i="2" s="1"/>
  <c r="V1480" i="2"/>
  <c r="W1480" i="2"/>
  <c r="X1480" i="2"/>
  <c r="Y1480" i="2"/>
  <c r="AB1480" i="2"/>
  <c r="S1481" i="2"/>
  <c r="T1481" i="2"/>
  <c r="U1481" i="2"/>
  <c r="R1481" i="2" s="1"/>
  <c r="V1481" i="2"/>
  <c r="W1481" i="2"/>
  <c r="X1481" i="2"/>
  <c r="Y1481" i="2"/>
  <c r="AB1481" i="2"/>
  <c r="S1482" i="2"/>
  <c r="T1482" i="2"/>
  <c r="U1482" i="2"/>
  <c r="R1482" i="2" s="1"/>
  <c r="V1482" i="2"/>
  <c r="W1482" i="2"/>
  <c r="X1482" i="2"/>
  <c r="Y1482" i="2"/>
  <c r="AB1482" i="2"/>
  <c r="S1483" i="2"/>
  <c r="T1483" i="2"/>
  <c r="U1483" i="2"/>
  <c r="R1483" i="2" s="1"/>
  <c r="V1483" i="2"/>
  <c r="W1483" i="2"/>
  <c r="X1483" i="2"/>
  <c r="Y1483" i="2"/>
  <c r="AB1483" i="2"/>
  <c r="S1484" i="2"/>
  <c r="T1484" i="2"/>
  <c r="U1484" i="2"/>
  <c r="R1484" i="2" s="1"/>
  <c r="V1484" i="2"/>
  <c r="W1484" i="2"/>
  <c r="X1484" i="2"/>
  <c r="Y1484" i="2"/>
  <c r="AB1484" i="2"/>
  <c r="S1485" i="2"/>
  <c r="T1485" i="2"/>
  <c r="U1485" i="2"/>
  <c r="R1485" i="2" s="1"/>
  <c r="V1485" i="2"/>
  <c r="W1485" i="2"/>
  <c r="X1485" i="2"/>
  <c r="Y1485" i="2"/>
  <c r="AB1485" i="2"/>
  <c r="S1486" i="2"/>
  <c r="T1486" i="2"/>
  <c r="U1486" i="2"/>
  <c r="R1486" i="2" s="1"/>
  <c r="V1486" i="2"/>
  <c r="W1486" i="2"/>
  <c r="X1486" i="2"/>
  <c r="Y1486" i="2"/>
  <c r="AB1486" i="2"/>
  <c r="S1487" i="2"/>
  <c r="T1487" i="2"/>
  <c r="U1487" i="2"/>
  <c r="R1487" i="2" s="1"/>
  <c r="V1487" i="2"/>
  <c r="W1487" i="2"/>
  <c r="X1487" i="2"/>
  <c r="Y1487" i="2"/>
  <c r="AB1487" i="2"/>
  <c r="R1488" i="2"/>
  <c r="S1488" i="2"/>
  <c r="T1488" i="2"/>
  <c r="U1488" i="2"/>
  <c r="V1488" i="2"/>
  <c r="W1488" i="2"/>
  <c r="X1488" i="2"/>
  <c r="Y1488" i="2"/>
  <c r="AB1488" i="2"/>
  <c r="R1489" i="2"/>
  <c r="S1489" i="2"/>
  <c r="T1489" i="2"/>
  <c r="U1489" i="2"/>
  <c r="V1489" i="2"/>
  <c r="W1489" i="2"/>
  <c r="X1489" i="2"/>
  <c r="Y1489" i="2"/>
  <c r="AB1489" i="2"/>
  <c r="S1490" i="2"/>
  <c r="T1490" i="2"/>
  <c r="U1490" i="2"/>
  <c r="R1490" i="2" s="1"/>
  <c r="V1490" i="2"/>
  <c r="W1490" i="2"/>
  <c r="X1490" i="2"/>
  <c r="Y1490" i="2"/>
  <c r="AB1490" i="2"/>
  <c r="S1491" i="2"/>
  <c r="T1491" i="2"/>
  <c r="U1491" i="2"/>
  <c r="R1491" i="2" s="1"/>
  <c r="V1491" i="2"/>
  <c r="W1491" i="2"/>
  <c r="X1491" i="2"/>
  <c r="Y1491" i="2"/>
  <c r="AB1491" i="2"/>
  <c r="S1492" i="2"/>
  <c r="T1492" i="2"/>
  <c r="U1492" i="2"/>
  <c r="R1492" i="2" s="1"/>
  <c r="V1492" i="2"/>
  <c r="W1492" i="2"/>
  <c r="X1492" i="2"/>
  <c r="Y1492" i="2"/>
  <c r="AB1492" i="2"/>
  <c r="S1493" i="2"/>
  <c r="T1493" i="2"/>
  <c r="U1493" i="2"/>
  <c r="R1493" i="2" s="1"/>
  <c r="V1493" i="2"/>
  <c r="W1493" i="2"/>
  <c r="X1493" i="2"/>
  <c r="Y1493" i="2"/>
  <c r="AB1493" i="2"/>
  <c r="S1494" i="2"/>
  <c r="T1494" i="2"/>
  <c r="U1494" i="2"/>
  <c r="R1494" i="2" s="1"/>
  <c r="V1494" i="2"/>
  <c r="W1494" i="2"/>
  <c r="X1494" i="2"/>
  <c r="Y1494" i="2"/>
  <c r="AB1494" i="2"/>
  <c r="S1495" i="2"/>
  <c r="T1495" i="2"/>
  <c r="U1495" i="2"/>
  <c r="R1495" i="2" s="1"/>
  <c r="V1495" i="2"/>
  <c r="W1495" i="2"/>
  <c r="X1495" i="2"/>
  <c r="Y1495" i="2"/>
  <c r="AB1495" i="2"/>
  <c r="S1496" i="2"/>
  <c r="T1496" i="2"/>
  <c r="U1496" i="2"/>
  <c r="R1496" i="2" s="1"/>
  <c r="V1496" i="2"/>
  <c r="W1496" i="2"/>
  <c r="X1496" i="2"/>
  <c r="Y1496" i="2"/>
  <c r="AB1496" i="2"/>
  <c r="S1497" i="2"/>
  <c r="T1497" i="2"/>
  <c r="U1497" i="2"/>
  <c r="R1497" i="2" s="1"/>
  <c r="V1497" i="2"/>
  <c r="W1497" i="2"/>
  <c r="X1497" i="2"/>
  <c r="Y1497" i="2"/>
  <c r="AB1497" i="2"/>
  <c r="S1498" i="2"/>
  <c r="T1498" i="2"/>
  <c r="U1498" i="2"/>
  <c r="R1498" i="2" s="1"/>
  <c r="V1498" i="2"/>
  <c r="W1498" i="2"/>
  <c r="X1498" i="2"/>
  <c r="Y1498" i="2"/>
  <c r="AB1498" i="2"/>
  <c r="S1499" i="2"/>
  <c r="T1499" i="2"/>
  <c r="U1499" i="2"/>
  <c r="R1499" i="2" s="1"/>
  <c r="V1499" i="2"/>
  <c r="W1499" i="2"/>
  <c r="X1499" i="2"/>
  <c r="Y1499" i="2"/>
  <c r="AB1499" i="2"/>
  <c r="S1500" i="2"/>
  <c r="T1500" i="2"/>
  <c r="U1500" i="2"/>
  <c r="R1500" i="2" s="1"/>
  <c r="V1500" i="2"/>
  <c r="W1500" i="2"/>
  <c r="X1500" i="2"/>
  <c r="Y1500" i="2"/>
  <c r="AB1500" i="2"/>
  <c r="R1501" i="2"/>
  <c r="S1501" i="2"/>
  <c r="T1501" i="2"/>
  <c r="U1501" i="2"/>
  <c r="V1501" i="2"/>
  <c r="W1501" i="2"/>
  <c r="X1501" i="2"/>
  <c r="Y1501" i="2"/>
  <c r="AB1501" i="2"/>
  <c r="S1502" i="2"/>
  <c r="T1502" i="2"/>
  <c r="U1502" i="2"/>
  <c r="R1502" i="2" s="1"/>
  <c r="V1502" i="2"/>
  <c r="W1502" i="2"/>
  <c r="X1502" i="2"/>
  <c r="Y1502" i="2"/>
  <c r="AB1502" i="2"/>
  <c r="S1503" i="2"/>
  <c r="T1503" i="2"/>
  <c r="U1503" i="2"/>
  <c r="R1503" i="2" s="1"/>
  <c r="V1503" i="2"/>
  <c r="W1503" i="2"/>
  <c r="X1503" i="2"/>
  <c r="Y1503" i="2"/>
  <c r="AB1503" i="2"/>
  <c r="S1504" i="2"/>
  <c r="T1504" i="2"/>
  <c r="U1504" i="2"/>
  <c r="R1504" i="2" s="1"/>
  <c r="V1504" i="2"/>
  <c r="W1504" i="2"/>
  <c r="X1504" i="2"/>
  <c r="Y1504" i="2"/>
  <c r="AB1504" i="2"/>
  <c r="S1505" i="2"/>
  <c r="T1505" i="2"/>
  <c r="U1505" i="2"/>
  <c r="R1505" i="2" s="1"/>
  <c r="V1505" i="2"/>
  <c r="W1505" i="2"/>
  <c r="X1505" i="2"/>
  <c r="Y1505" i="2"/>
  <c r="AB1505" i="2"/>
  <c r="R1506" i="2"/>
  <c r="S1506" i="2"/>
  <c r="T1506" i="2"/>
  <c r="U1506" i="2"/>
  <c r="V1506" i="2"/>
  <c r="W1506" i="2"/>
  <c r="X1506" i="2"/>
  <c r="Y1506" i="2"/>
  <c r="AB1506" i="2"/>
  <c r="R1507" i="2"/>
  <c r="S1507" i="2"/>
  <c r="T1507" i="2"/>
  <c r="U1507" i="2"/>
  <c r="V1507" i="2"/>
  <c r="W1507" i="2"/>
  <c r="X1507" i="2"/>
  <c r="Y1507" i="2"/>
  <c r="AB1507" i="2"/>
  <c r="R1508" i="2"/>
  <c r="S1508" i="2"/>
  <c r="T1508" i="2"/>
  <c r="U1508" i="2"/>
  <c r="V1508" i="2"/>
  <c r="W1508" i="2"/>
  <c r="X1508" i="2"/>
  <c r="Y1508" i="2"/>
  <c r="AB1508" i="2"/>
  <c r="R1509" i="2"/>
  <c r="S1509" i="2"/>
  <c r="T1509" i="2"/>
  <c r="U1509" i="2"/>
  <c r="V1509" i="2"/>
  <c r="W1509" i="2"/>
  <c r="X1509" i="2"/>
  <c r="Y1509" i="2"/>
  <c r="AB1509" i="2"/>
  <c r="R1510" i="2"/>
  <c r="S1510" i="2"/>
  <c r="T1510" i="2"/>
  <c r="U1510" i="2"/>
  <c r="V1510" i="2"/>
  <c r="W1510" i="2"/>
  <c r="X1510" i="2"/>
  <c r="Y1510" i="2"/>
  <c r="AB1510" i="2"/>
  <c r="R1511" i="2"/>
  <c r="S1511" i="2"/>
  <c r="T1511" i="2"/>
  <c r="U1511" i="2"/>
  <c r="V1511" i="2"/>
  <c r="W1511" i="2"/>
  <c r="X1511" i="2"/>
  <c r="Y1511" i="2"/>
  <c r="AB1511" i="2"/>
  <c r="S1512" i="2"/>
  <c r="T1512" i="2"/>
  <c r="U1512" i="2"/>
  <c r="R1512" i="2" s="1"/>
  <c r="V1512" i="2"/>
  <c r="W1512" i="2"/>
  <c r="X1512" i="2"/>
  <c r="Y1512" i="2"/>
  <c r="AB1512" i="2"/>
  <c r="S1513" i="2"/>
  <c r="T1513" i="2"/>
  <c r="U1513" i="2"/>
  <c r="R1513" i="2" s="1"/>
  <c r="V1513" i="2"/>
  <c r="W1513" i="2"/>
  <c r="X1513" i="2"/>
  <c r="Y1513" i="2"/>
  <c r="AB1513" i="2"/>
  <c r="S1514" i="2"/>
  <c r="T1514" i="2"/>
  <c r="U1514" i="2"/>
  <c r="R1514" i="2" s="1"/>
  <c r="V1514" i="2"/>
  <c r="W1514" i="2"/>
  <c r="X1514" i="2"/>
  <c r="Y1514" i="2"/>
  <c r="AB1514" i="2"/>
  <c r="S1515" i="2"/>
  <c r="T1515" i="2"/>
  <c r="U1515" i="2"/>
  <c r="R1515" i="2" s="1"/>
  <c r="V1515" i="2"/>
  <c r="W1515" i="2"/>
  <c r="X1515" i="2"/>
  <c r="Y1515" i="2"/>
  <c r="AB1515" i="2"/>
  <c r="S1516" i="2"/>
  <c r="T1516" i="2"/>
  <c r="U1516" i="2"/>
  <c r="R1516" i="2" s="1"/>
  <c r="V1516" i="2"/>
  <c r="W1516" i="2"/>
  <c r="X1516" i="2"/>
  <c r="Y1516" i="2"/>
  <c r="AB1516" i="2"/>
  <c r="S1517" i="2"/>
  <c r="T1517" i="2"/>
  <c r="U1517" i="2"/>
  <c r="R1517" i="2" s="1"/>
  <c r="V1517" i="2"/>
  <c r="W1517" i="2"/>
  <c r="X1517" i="2"/>
  <c r="Y1517" i="2"/>
  <c r="AB1517" i="2"/>
  <c r="S1518" i="2"/>
  <c r="T1518" i="2"/>
  <c r="U1518" i="2"/>
  <c r="R1518" i="2" s="1"/>
  <c r="V1518" i="2"/>
  <c r="W1518" i="2"/>
  <c r="X1518" i="2"/>
  <c r="Y1518" i="2"/>
  <c r="AB1518" i="2"/>
  <c r="S1519" i="2"/>
  <c r="T1519" i="2"/>
  <c r="U1519" i="2"/>
  <c r="R1519" i="2" s="1"/>
  <c r="V1519" i="2"/>
  <c r="W1519" i="2"/>
  <c r="X1519" i="2"/>
  <c r="Y1519" i="2"/>
  <c r="AB1519" i="2"/>
  <c r="S1520" i="2"/>
  <c r="T1520" i="2"/>
  <c r="U1520" i="2"/>
  <c r="R1520" i="2" s="1"/>
  <c r="V1520" i="2"/>
  <c r="W1520" i="2"/>
  <c r="X1520" i="2"/>
  <c r="Y1520" i="2"/>
  <c r="AB1520" i="2"/>
  <c r="S1521" i="2"/>
  <c r="T1521" i="2"/>
  <c r="U1521" i="2"/>
  <c r="R1521" i="2" s="1"/>
  <c r="V1521" i="2"/>
  <c r="W1521" i="2"/>
  <c r="X1521" i="2"/>
  <c r="Y1521" i="2"/>
  <c r="AB1521" i="2"/>
  <c r="S1522" i="2"/>
  <c r="T1522" i="2"/>
  <c r="U1522" i="2"/>
  <c r="R1522" i="2" s="1"/>
  <c r="V1522" i="2"/>
  <c r="W1522" i="2"/>
  <c r="X1522" i="2"/>
  <c r="Y1522" i="2"/>
  <c r="AB1522" i="2"/>
  <c r="S1523" i="2"/>
  <c r="T1523" i="2"/>
  <c r="U1523" i="2"/>
  <c r="R1523" i="2" s="1"/>
  <c r="V1523" i="2"/>
  <c r="W1523" i="2"/>
  <c r="X1523" i="2"/>
  <c r="Y1523" i="2"/>
  <c r="AB1523" i="2"/>
  <c r="S1524" i="2"/>
  <c r="T1524" i="2"/>
  <c r="U1524" i="2"/>
  <c r="R1524" i="2" s="1"/>
  <c r="V1524" i="2"/>
  <c r="W1524" i="2"/>
  <c r="X1524" i="2"/>
  <c r="Y1524" i="2"/>
  <c r="AB1524" i="2"/>
  <c r="S1525" i="2"/>
  <c r="T1525" i="2"/>
  <c r="U1525" i="2"/>
  <c r="R1525" i="2" s="1"/>
  <c r="V1525" i="2"/>
  <c r="W1525" i="2"/>
  <c r="X1525" i="2"/>
  <c r="Y1525" i="2"/>
  <c r="AB1525" i="2"/>
  <c r="S1526" i="2"/>
  <c r="T1526" i="2"/>
  <c r="U1526" i="2"/>
  <c r="R1526" i="2" s="1"/>
  <c r="V1526" i="2"/>
  <c r="W1526" i="2"/>
  <c r="X1526" i="2"/>
  <c r="Y1526" i="2"/>
  <c r="AB1526" i="2"/>
  <c r="S1527" i="2"/>
  <c r="T1527" i="2"/>
  <c r="U1527" i="2"/>
  <c r="R1527" i="2" s="1"/>
  <c r="V1527" i="2"/>
  <c r="W1527" i="2"/>
  <c r="X1527" i="2"/>
  <c r="Y1527" i="2"/>
  <c r="AB1527" i="2"/>
  <c r="S1528" i="2"/>
  <c r="T1528" i="2"/>
  <c r="U1528" i="2"/>
  <c r="R1528" i="2" s="1"/>
  <c r="V1528" i="2"/>
  <c r="W1528" i="2"/>
  <c r="X1528" i="2"/>
  <c r="Y1528" i="2"/>
  <c r="AB1528" i="2"/>
  <c r="S1529" i="2"/>
  <c r="T1529" i="2"/>
  <c r="U1529" i="2"/>
  <c r="R1529" i="2" s="1"/>
  <c r="V1529" i="2"/>
  <c r="W1529" i="2"/>
  <c r="X1529" i="2"/>
  <c r="Y1529" i="2"/>
  <c r="AB1529" i="2"/>
  <c r="S1530" i="2"/>
  <c r="T1530" i="2"/>
  <c r="U1530" i="2"/>
  <c r="R1530" i="2" s="1"/>
  <c r="V1530" i="2"/>
  <c r="W1530" i="2"/>
  <c r="X1530" i="2"/>
  <c r="Y1530" i="2"/>
  <c r="AB1530" i="2"/>
  <c r="S1531" i="2"/>
  <c r="T1531" i="2"/>
  <c r="U1531" i="2"/>
  <c r="R1531" i="2" s="1"/>
  <c r="V1531" i="2"/>
  <c r="W1531" i="2"/>
  <c r="X1531" i="2"/>
  <c r="Y1531" i="2"/>
  <c r="AB1531" i="2"/>
  <c r="S1532" i="2"/>
  <c r="T1532" i="2"/>
  <c r="U1532" i="2"/>
  <c r="R1532" i="2" s="1"/>
  <c r="V1532" i="2"/>
  <c r="W1532" i="2"/>
  <c r="X1532" i="2"/>
  <c r="Y1532" i="2"/>
  <c r="AB1532" i="2"/>
  <c r="S1533" i="2"/>
  <c r="T1533" i="2"/>
  <c r="U1533" i="2"/>
  <c r="R1533" i="2" s="1"/>
  <c r="V1533" i="2"/>
  <c r="W1533" i="2"/>
  <c r="X1533" i="2"/>
  <c r="Y1533" i="2"/>
  <c r="AB1533" i="2"/>
  <c r="S1534" i="2"/>
  <c r="T1534" i="2"/>
  <c r="U1534" i="2"/>
  <c r="R1534" i="2" s="1"/>
  <c r="V1534" i="2"/>
  <c r="W1534" i="2"/>
  <c r="X1534" i="2"/>
  <c r="Y1534" i="2"/>
  <c r="AB1534" i="2"/>
  <c r="S1535" i="2"/>
  <c r="T1535" i="2"/>
  <c r="U1535" i="2"/>
  <c r="R1535" i="2" s="1"/>
  <c r="V1535" i="2"/>
  <c r="W1535" i="2"/>
  <c r="X1535" i="2"/>
  <c r="Y1535" i="2"/>
  <c r="AB1535" i="2"/>
  <c r="S1536" i="2"/>
  <c r="T1536" i="2"/>
  <c r="U1536" i="2"/>
  <c r="R1536" i="2" s="1"/>
  <c r="V1536" i="2"/>
  <c r="W1536" i="2"/>
  <c r="X1536" i="2"/>
  <c r="Y1536" i="2"/>
  <c r="AB1536" i="2"/>
  <c r="S1537" i="2"/>
  <c r="T1537" i="2"/>
  <c r="U1537" i="2"/>
  <c r="R1537" i="2" s="1"/>
  <c r="V1537" i="2"/>
  <c r="W1537" i="2"/>
  <c r="X1537" i="2"/>
  <c r="Y1537" i="2"/>
  <c r="AB1537" i="2"/>
  <c r="S1538" i="2"/>
  <c r="T1538" i="2"/>
  <c r="U1538" i="2"/>
  <c r="R1538" i="2" s="1"/>
  <c r="V1538" i="2"/>
  <c r="W1538" i="2"/>
  <c r="X1538" i="2"/>
  <c r="Y1538" i="2"/>
  <c r="AB1538" i="2"/>
  <c r="S1539" i="2"/>
  <c r="T1539" i="2"/>
  <c r="U1539" i="2"/>
  <c r="R1539" i="2" s="1"/>
  <c r="V1539" i="2"/>
  <c r="W1539" i="2"/>
  <c r="X1539" i="2"/>
  <c r="Y1539" i="2"/>
  <c r="AB1539" i="2"/>
  <c r="S1540" i="2"/>
  <c r="T1540" i="2"/>
  <c r="U1540" i="2"/>
  <c r="R1540" i="2" s="1"/>
  <c r="V1540" i="2"/>
  <c r="W1540" i="2"/>
  <c r="X1540" i="2"/>
  <c r="Y1540" i="2"/>
  <c r="AB1540" i="2"/>
  <c r="S1541" i="2"/>
  <c r="T1541" i="2"/>
  <c r="U1541" i="2"/>
  <c r="R1541" i="2" s="1"/>
  <c r="V1541" i="2"/>
  <c r="W1541" i="2"/>
  <c r="X1541" i="2"/>
  <c r="Y1541" i="2"/>
  <c r="AB1541" i="2"/>
  <c r="S1542" i="2"/>
  <c r="T1542" i="2"/>
  <c r="U1542" i="2"/>
  <c r="R1542" i="2" s="1"/>
  <c r="V1542" i="2"/>
  <c r="W1542" i="2"/>
  <c r="X1542" i="2"/>
  <c r="Y1542" i="2"/>
  <c r="AB1542" i="2"/>
  <c r="S1543" i="2"/>
  <c r="T1543" i="2"/>
  <c r="U1543" i="2"/>
  <c r="R1543" i="2" s="1"/>
  <c r="V1543" i="2"/>
  <c r="W1543" i="2"/>
  <c r="X1543" i="2"/>
  <c r="Y1543" i="2"/>
  <c r="AB1543" i="2"/>
  <c r="S1544" i="2"/>
  <c r="T1544" i="2"/>
  <c r="U1544" i="2"/>
  <c r="R1544" i="2" s="1"/>
  <c r="V1544" i="2"/>
  <c r="W1544" i="2"/>
  <c r="X1544" i="2"/>
  <c r="Y1544" i="2"/>
  <c r="AB1544" i="2"/>
  <c r="S1545" i="2"/>
  <c r="T1545" i="2"/>
  <c r="U1545" i="2"/>
  <c r="R1545" i="2" s="1"/>
  <c r="V1545" i="2"/>
  <c r="W1545" i="2"/>
  <c r="X1545" i="2"/>
  <c r="Y1545" i="2"/>
  <c r="AB1545" i="2"/>
  <c r="S1546" i="2"/>
  <c r="T1546" i="2"/>
  <c r="U1546" i="2"/>
  <c r="R1546" i="2" s="1"/>
  <c r="V1546" i="2"/>
  <c r="W1546" i="2"/>
  <c r="X1546" i="2"/>
  <c r="Y1546" i="2"/>
  <c r="AB1546" i="2"/>
  <c r="S1547" i="2"/>
  <c r="T1547" i="2"/>
  <c r="U1547" i="2"/>
  <c r="R1547" i="2" s="1"/>
  <c r="V1547" i="2"/>
  <c r="W1547" i="2"/>
  <c r="X1547" i="2"/>
  <c r="Y1547" i="2"/>
  <c r="AB1547" i="2"/>
  <c r="S1548" i="2"/>
  <c r="T1548" i="2"/>
  <c r="U1548" i="2"/>
  <c r="R1548" i="2" s="1"/>
  <c r="V1548" i="2"/>
  <c r="W1548" i="2"/>
  <c r="X1548" i="2"/>
  <c r="Y1548" i="2"/>
  <c r="AB1548" i="2"/>
  <c r="S1549" i="2"/>
  <c r="T1549" i="2"/>
  <c r="U1549" i="2"/>
  <c r="R1549" i="2" s="1"/>
  <c r="V1549" i="2"/>
  <c r="W1549" i="2"/>
  <c r="X1549" i="2"/>
  <c r="Y1549" i="2"/>
  <c r="AB1549" i="2"/>
  <c r="S1550" i="2"/>
  <c r="T1550" i="2"/>
  <c r="U1550" i="2"/>
  <c r="R1550" i="2" s="1"/>
  <c r="V1550" i="2"/>
  <c r="W1550" i="2"/>
  <c r="X1550" i="2"/>
  <c r="Y1550" i="2"/>
  <c r="AB1550" i="2"/>
  <c r="S1551" i="2"/>
  <c r="T1551" i="2"/>
  <c r="U1551" i="2"/>
  <c r="R1551" i="2" s="1"/>
  <c r="V1551" i="2"/>
  <c r="W1551" i="2"/>
  <c r="X1551" i="2"/>
  <c r="Y1551" i="2"/>
  <c r="AB1551" i="2"/>
  <c r="S1552" i="2"/>
  <c r="T1552" i="2"/>
  <c r="U1552" i="2"/>
  <c r="R1552" i="2" s="1"/>
  <c r="V1552" i="2"/>
  <c r="W1552" i="2"/>
  <c r="X1552" i="2"/>
  <c r="Y1552" i="2"/>
  <c r="AB1552" i="2"/>
  <c r="S1553" i="2"/>
  <c r="T1553" i="2"/>
  <c r="U1553" i="2"/>
  <c r="R1553" i="2" s="1"/>
  <c r="V1553" i="2"/>
  <c r="W1553" i="2"/>
  <c r="X1553" i="2"/>
  <c r="Y1553" i="2"/>
  <c r="AB1553" i="2"/>
  <c r="S1554" i="2"/>
  <c r="T1554" i="2"/>
  <c r="U1554" i="2"/>
  <c r="R1554" i="2" s="1"/>
  <c r="V1554" i="2"/>
  <c r="W1554" i="2"/>
  <c r="X1554" i="2"/>
  <c r="Y1554" i="2"/>
  <c r="AB1554" i="2"/>
  <c r="S1555" i="2"/>
  <c r="T1555" i="2"/>
  <c r="U1555" i="2"/>
  <c r="R1555" i="2" s="1"/>
  <c r="V1555" i="2"/>
  <c r="W1555" i="2"/>
  <c r="X1555" i="2"/>
  <c r="Y1555" i="2"/>
  <c r="AB1555" i="2"/>
  <c r="S1556" i="2"/>
  <c r="T1556" i="2"/>
  <c r="U1556" i="2"/>
  <c r="R1556" i="2" s="1"/>
  <c r="V1556" i="2"/>
  <c r="W1556" i="2"/>
  <c r="X1556" i="2"/>
  <c r="Y1556" i="2"/>
  <c r="AB1556" i="2"/>
  <c r="S1557" i="2"/>
  <c r="T1557" i="2"/>
  <c r="U1557" i="2"/>
  <c r="R1557" i="2" s="1"/>
  <c r="V1557" i="2"/>
  <c r="W1557" i="2"/>
  <c r="X1557" i="2"/>
  <c r="Y1557" i="2"/>
  <c r="AB1557" i="2"/>
  <c r="S1558" i="2"/>
  <c r="T1558" i="2"/>
  <c r="U1558" i="2"/>
  <c r="R1558" i="2" s="1"/>
  <c r="V1558" i="2"/>
  <c r="W1558" i="2"/>
  <c r="X1558" i="2"/>
  <c r="Y1558" i="2"/>
  <c r="AB1558" i="2"/>
  <c r="S1559" i="2"/>
  <c r="T1559" i="2"/>
  <c r="U1559" i="2"/>
  <c r="R1559" i="2" s="1"/>
  <c r="V1559" i="2"/>
  <c r="W1559" i="2"/>
  <c r="X1559" i="2"/>
  <c r="Y1559" i="2"/>
  <c r="AB1559" i="2"/>
  <c r="S1560" i="2"/>
  <c r="T1560" i="2"/>
  <c r="U1560" i="2"/>
  <c r="R1560" i="2" s="1"/>
  <c r="V1560" i="2"/>
  <c r="W1560" i="2"/>
  <c r="X1560" i="2"/>
  <c r="Y1560" i="2"/>
  <c r="AB1560" i="2"/>
  <c r="S1561" i="2"/>
  <c r="T1561" i="2"/>
  <c r="U1561" i="2"/>
  <c r="R1561" i="2" s="1"/>
  <c r="V1561" i="2"/>
  <c r="W1561" i="2"/>
  <c r="X1561" i="2"/>
  <c r="Y1561" i="2"/>
  <c r="AB1561" i="2"/>
  <c r="S1562" i="2"/>
  <c r="T1562" i="2"/>
  <c r="U1562" i="2"/>
  <c r="R1562" i="2" s="1"/>
  <c r="V1562" i="2"/>
  <c r="W1562" i="2"/>
  <c r="X1562" i="2"/>
  <c r="Y1562" i="2"/>
  <c r="AB1562" i="2"/>
  <c r="S1563" i="2"/>
  <c r="T1563" i="2"/>
  <c r="U1563" i="2"/>
  <c r="R1563" i="2" s="1"/>
  <c r="V1563" i="2"/>
  <c r="W1563" i="2"/>
  <c r="X1563" i="2"/>
  <c r="Y1563" i="2"/>
  <c r="AB1563" i="2"/>
  <c r="S1564" i="2"/>
  <c r="T1564" i="2"/>
  <c r="U1564" i="2"/>
  <c r="R1564" i="2" s="1"/>
  <c r="V1564" i="2"/>
  <c r="W1564" i="2"/>
  <c r="X1564" i="2"/>
  <c r="Y1564" i="2"/>
  <c r="AB1564" i="2"/>
  <c r="S1565" i="2"/>
  <c r="T1565" i="2"/>
  <c r="U1565" i="2"/>
  <c r="R1565" i="2" s="1"/>
  <c r="V1565" i="2"/>
  <c r="W1565" i="2"/>
  <c r="X1565" i="2"/>
  <c r="Y1565" i="2"/>
  <c r="AB1565" i="2"/>
  <c r="S1566" i="2"/>
  <c r="T1566" i="2"/>
  <c r="U1566" i="2"/>
  <c r="R1566" i="2" s="1"/>
  <c r="V1566" i="2"/>
  <c r="W1566" i="2"/>
  <c r="X1566" i="2"/>
  <c r="Y1566" i="2"/>
  <c r="AB1566" i="2"/>
  <c r="S1567" i="2"/>
  <c r="T1567" i="2"/>
  <c r="U1567" i="2"/>
  <c r="R1567" i="2" s="1"/>
  <c r="V1567" i="2"/>
  <c r="W1567" i="2"/>
  <c r="X1567" i="2"/>
  <c r="Y1567" i="2"/>
  <c r="AB1567" i="2"/>
  <c r="S1568" i="2"/>
  <c r="T1568" i="2"/>
  <c r="U1568" i="2"/>
  <c r="R1568" i="2" s="1"/>
  <c r="V1568" i="2"/>
  <c r="W1568" i="2"/>
  <c r="X1568" i="2"/>
  <c r="Y1568" i="2"/>
  <c r="AB1568" i="2"/>
  <c r="R1569" i="2"/>
  <c r="S1569" i="2"/>
  <c r="T1569" i="2"/>
  <c r="U1569" i="2"/>
  <c r="V1569" i="2"/>
  <c r="W1569" i="2"/>
  <c r="X1569" i="2"/>
  <c r="Y1569" i="2"/>
  <c r="AB1569" i="2"/>
  <c r="R1570" i="2"/>
  <c r="S1570" i="2"/>
  <c r="T1570" i="2"/>
  <c r="U1570" i="2"/>
  <c r="V1570" i="2"/>
  <c r="W1570" i="2"/>
  <c r="X1570" i="2"/>
  <c r="Y1570" i="2"/>
  <c r="AB1570" i="2"/>
  <c r="R1571" i="2"/>
  <c r="S1571" i="2"/>
  <c r="T1571" i="2"/>
  <c r="U1571" i="2"/>
  <c r="V1571" i="2"/>
  <c r="W1571" i="2"/>
  <c r="X1571" i="2"/>
  <c r="Y1571" i="2"/>
  <c r="AB1571" i="2"/>
  <c r="R1572" i="2"/>
  <c r="S1572" i="2"/>
  <c r="T1572" i="2"/>
  <c r="U1572" i="2"/>
  <c r="V1572" i="2"/>
  <c r="W1572" i="2"/>
  <c r="X1572" i="2"/>
  <c r="Y1572" i="2"/>
  <c r="AB1572" i="2"/>
  <c r="R1573" i="2"/>
  <c r="S1573" i="2"/>
  <c r="T1573" i="2"/>
  <c r="U1573" i="2"/>
  <c r="V1573" i="2"/>
  <c r="W1573" i="2"/>
  <c r="X1573" i="2"/>
  <c r="Y1573" i="2"/>
  <c r="AB1573" i="2"/>
  <c r="R1574" i="2"/>
  <c r="S1574" i="2"/>
  <c r="T1574" i="2"/>
  <c r="U1574" i="2"/>
  <c r="V1574" i="2"/>
  <c r="W1574" i="2"/>
  <c r="X1574" i="2"/>
  <c r="Y1574" i="2"/>
  <c r="AB1574" i="2"/>
  <c r="R1575" i="2"/>
  <c r="S1575" i="2"/>
  <c r="T1575" i="2"/>
  <c r="U1575" i="2"/>
  <c r="V1575" i="2"/>
  <c r="W1575" i="2"/>
  <c r="X1575" i="2"/>
  <c r="Y1575" i="2"/>
  <c r="AB1575" i="2"/>
  <c r="R1576" i="2"/>
  <c r="S1576" i="2"/>
  <c r="T1576" i="2"/>
  <c r="U1576" i="2"/>
  <c r="V1576" i="2"/>
  <c r="W1576" i="2"/>
  <c r="X1576" i="2"/>
  <c r="Y1576" i="2"/>
  <c r="AB1576" i="2"/>
  <c r="R1577" i="2"/>
  <c r="S1577" i="2"/>
  <c r="T1577" i="2"/>
  <c r="U1577" i="2"/>
  <c r="V1577" i="2"/>
  <c r="W1577" i="2"/>
  <c r="X1577" i="2"/>
  <c r="Y1577" i="2"/>
  <c r="AB1577" i="2"/>
  <c r="R1578" i="2"/>
  <c r="S1578" i="2"/>
  <c r="T1578" i="2"/>
  <c r="U1578" i="2"/>
  <c r="V1578" i="2"/>
  <c r="W1578" i="2"/>
  <c r="X1578" i="2"/>
  <c r="Y1578" i="2"/>
  <c r="AB1578" i="2"/>
  <c r="R1579" i="2"/>
  <c r="S1579" i="2"/>
  <c r="T1579" i="2"/>
  <c r="U1579" i="2"/>
  <c r="V1579" i="2"/>
  <c r="W1579" i="2"/>
  <c r="X1579" i="2"/>
  <c r="Y1579" i="2"/>
  <c r="AB1579" i="2"/>
  <c r="R1580" i="2"/>
  <c r="S1580" i="2"/>
  <c r="T1580" i="2"/>
  <c r="U1580" i="2"/>
  <c r="V1580" i="2"/>
  <c r="W1580" i="2"/>
  <c r="X1580" i="2"/>
  <c r="Y1580" i="2"/>
  <c r="AB1580" i="2"/>
  <c r="S1581" i="2"/>
  <c r="T1581" i="2"/>
  <c r="U1581" i="2"/>
  <c r="R1581" i="2" s="1"/>
  <c r="V1581" i="2"/>
  <c r="W1581" i="2"/>
  <c r="X1581" i="2"/>
  <c r="Y1581" i="2"/>
  <c r="AB1581" i="2"/>
  <c r="R1582" i="2"/>
  <c r="S1582" i="2"/>
  <c r="T1582" i="2"/>
  <c r="U1582" i="2"/>
  <c r="V1582" i="2"/>
  <c r="W1582" i="2"/>
  <c r="X1582" i="2"/>
  <c r="Y1582" i="2"/>
  <c r="AB1582" i="2"/>
  <c r="R1583" i="2"/>
  <c r="S1583" i="2"/>
  <c r="T1583" i="2"/>
  <c r="U1583" i="2"/>
  <c r="V1583" i="2"/>
  <c r="W1583" i="2"/>
  <c r="X1583" i="2"/>
  <c r="Y1583" i="2"/>
  <c r="AB1583" i="2"/>
  <c r="R1584" i="2"/>
  <c r="S1584" i="2"/>
  <c r="T1584" i="2"/>
  <c r="U1584" i="2"/>
  <c r="V1584" i="2"/>
  <c r="W1584" i="2"/>
  <c r="X1584" i="2"/>
  <c r="Y1584" i="2"/>
  <c r="AB1584" i="2"/>
  <c r="R1585" i="2"/>
  <c r="S1585" i="2"/>
  <c r="T1585" i="2"/>
  <c r="U1585" i="2"/>
  <c r="V1585" i="2"/>
  <c r="W1585" i="2"/>
  <c r="X1585" i="2"/>
  <c r="Y1585" i="2"/>
  <c r="AB1585" i="2"/>
  <c r="S1586" i="2"/>
  <c r="T1586" i="2"/>
  <c r="U1586" i="2"/>
  <c r="R1586" i="2" s="1"/>
  <c r="V1586" i="2"/>
  <c r="W1586" i="2"/>
  <c r="X1586" i="2"/>
  <c r="Y1586" i="2"/>
  <c r="AB1586" i="2"/>
  <c r="R1587" i="2"/>
  <c r="S1587" i="2"/>
  <c r="T1587" i="2"/>
  <c r="U1587" i="2"/>
  <c r="V1587" i="2"/>
  <c r="W1587" i="2"/>
  <c r="X1587" i="2"/>
  <c r="Y1587" i="2"/>
  <c r="AB1587" i="2"/>
  <c r="R1588" i="2"/>
  <c r="S1588" i="2"/>
  <c r="T1588" i="2"/>
  <c r="U1588" i="2"/>
  <c r="V1588" i="2"/>
  <c r="W1588" i="2"/>
  <c r="X1588" i="2"/>
  <c r="Y1588" i="2"/>
  <c r="AB1588" i="2"/>
  <c r="R1589" i="2"/>
  <c r="S1589" i="2"/>
  <c r="T1589" i="2"/>
  <c r="U1589" i="2"/>
  <c r="V1589" i="2"/>
  <c r="W1589" i="2"/>
  <c r="X1589" i="2"/>
  <c r="Y1589" i="2"/>
  <c r="AB1589" i="2"/>
  <c r="R1590" i="2"/>
  <c r="S1590" i="2"/>
  <c r="T1590" i="2"/>
  <c r="U1590" i="2"/>
  <c r="V1590" i="2"/>
  <c r="W1590" i="2"/>
  <c r="X1590" i="2"/>
  <c r="Y1590" i="2"/>
  <c r="AB1590" i="2"/>
  <c r="R1591" i="2"/>
  <c r="S1591" i="2"/>
  <c r="T1591" i="2"/>
  <c r="U1591" i="2"/>
  <c r="V1591" i="2"/>
  <c r="W1591" i="2"/>
  <c r="X1591" i="2"/>
  <c r="Y1591" i="2"/>
  <c r="AB1591" i="2"/>
  <c r="S1592" i="2"/>
  <c r="T1592" i="2"/>
  <c r="U1592" i="2"/>
  <c r="R1592" i="2" s="1"/>
  <c r="V1592" i="2"/>
  <c r="W1592" i="2"/>
  <c r="X1592" i="2"/>
  <c r="Y1592" i="2"/>
  <c r="AB1592" i="2"/>
  <c r="S1593" i="2"/>
  <c r="T1593" i="2"/>
  <c r="U1593" i="2"/>
  <c r="R1593" i="2" s="1"/>
  <c r="V1593" i="2"/>
  <c r="W1593" i="2"/>
  <c r="X1593" i="2"/>
  <c r="Y1593" i="2"/>
  <c r="AB1593" i="2"/>
  <c r="S1594" i="2"/>
  <c r="T1594" i="2"/>
  <c r="U1594" i="2"/>
  <c r="R1594" i="2" s="1"/>
  <c r="V1594" i="2"/>
  <c r="W1594" i="2"/>
  <c r="X1594" i="2"/>
  <c r="Y1594" i="2"/>
  <c r="AB1594" i="2"/>
  <c r="S1595" i="2"/>
  <c r="T1595" i="2"/>
  <c r="U1595" i="2"/>
  <c r="R1595" i="2" s="1"/>
  <c r="V1595" i="2"/>
  <c r="W1595" i="2"/>
  <c r="X1595" i="2"/>
  <c r="Y1595" i="2"/>
  <c r="AB1595" i="2"/>
  <c r="S1596" i="2"/>
  <c r="T1596" i="2"/>
  <c r="U1596" i="2"/>
  <c r="R1596" i="2" s="1"/>
  <c r="V1596" i="2"/>
  <c r="W1596" i="2"/>
  <c r="X1596" i="2"/>
  <c r="Y1596" i="2"/>
  <c r="AB1596" i="2"/>
  <c r="S1597" i="2"/>
  <c r="T1597" i="2"/>
  <c r="U1597" i="2"/>
  <c r="R1597" i="2" s="1"/>
  <c r="V1597" i="2"/>
  <c r="W1597" i="2"/>
  <c r="X1597" i="2"/>
  <c r="Y1597" i="2"/>
  <c r="AB1597" i="2"/>
  <c r="R1598" i="2"/>
  <c r="S1598" i="2"/>
  <c r="T1598" i="2"/>
  <c r="U1598" i="2"/>
  <c r="V1598" i="2"/>
  <c r="W1598" i="2"/>
  <c r="X1598" i="2"/>
  <c r="Y1598" i="2"/>
  <c r="AB1598" i="2"/>
  <c r="R1599" i="2"/>
  <c r="S1599" i="2"/>
  <c r="T1599" i="2"/>
  <c r="U1599" i="2"/>
  <c r="V1599" i="2"/>
  <c r="W1599" i="2"/>
  <c r="X1599" i="2"/>
  <c r="Y1599" i="2"/>
  <c r="AB1599" i="2"/>
  <c r="S1600" i="2"/>
  <c r="T1600" i="2"/>
  <c r="U1600" i="2"/>
  <c r="R1600" i="2" s="1"/>
  <c r="V1600" i="2"/>
  <c r="W1600" i="2"/>
  <c r="X1600" i="2"/>
  <c r="Y1600" i="2"/>
  <c r="AB1600" i="2"/>
  <c r="S1601" i="2"/>
  <c r="T1601" i="2"/>
  <c r="U1601" i="2"/>
  <c r="R1601" i="2" s="1"/>
  <c r="V1601" i="2"/>
  <c r="W1601" i="2"/>
  <c r="X1601" i="2"/>
  <c r="Y1601" i="2"/>
  <c r="AB1601" i="2"/>
  <c r="S1602" i="2"/>
  <c r="T1602" i="2"/>
  <c r="U1602" i="2"/>
  <c r="R1602" i="2" s="1"/>
  <c r="V1602" i="2"/>
  <c r="W1602" i="2"/>
  <c r="X1602" i="2"/>
  <c r="Y1602" i="2"/>
  <c r="AB1602" i="2"/>
  <c r="S1603" i="2"/>
  <c r="T1603" i="2"/>
  <c r="U1603" i="2"/>
  <c r="R1603" i="2" s="1"/>
  <c r="V1603" i="2"/>
  <c r="W1603" i="2"/>
  <c r="X1603" i="2"/>
  <c r="Y1603" i="2"/>
  <c r="AB1603" i="2"/>
  <c r="S1604" i="2"/>
  <c r="T1604" i="2"/>
  <c r="U1604" i="2"/>
  <c r="R1604" i="2" s="1"/>
  <c r="V1604" i="2"/>
  <c r="W1604" i="2"/>
  <c r="X1604" i="2"/>
  <c r="Y1604" i="2"/>
  <c r="AB1604" i="2"/>
  <c r="S1605" i="2"/>
  <c r="T1605" i="2"/>
  <c r="U1605" i="2"/>
  <c r="R1605" i="2" s="1"/>
  <c r="V1605" i="2"/>
  <c r="W1605" i="2"/>
  <c r="X1605" i="2"/>
  <c r="Y1605" i="2"/>
  <c r="AB1605" i="2"/>
  <c r="R1606" i="2"/>
  <c r="S1606" i="2"/>
  <c r="T1606" i="2"/>
  <c r="U1606" i="2"/>
  <c r="V1606" i="2"/>
  <c r="W1606" i="2"/>
  <c r="X1606" i="2"/>
  <c r="Y1606" i="2"/>
  <c r="AB1606" i="2"/>
  <c r="R1607" i="2"/>
  <c r="S1607" i="2"/>
  <c r="T1607" i="2"/>
  <c r="U1607" i="2"/>
  <c r="V1607" i="2"/>
  <c r="W1607" i="2"/>
  <c r="X1607" i="2"/>
  <c r="Y1607" i="2"/>
  <c r="AB1607" i="2"/>
  <c r="R1608" i="2"/>
  <c r="S1608" i="2"/>
  <c r="T1608" i="2"/>
  <c r="U1608" i="2"/>
  <c r="V1608" i="2"/>
  <c r="W1608" i="2"/>
  <c r="X1608" i="2"/>
  <c r="Y1608" i="2"/>
  <c r="AB1608" i="2"/>
  <c r="S1609" i="2"/>
  <c r="T1609" i="2"/>
  <c r="U1609" i="2"/>
  <c r="R1609" i="2" s="1"/>
  <c r="V1609" i="2"/>
  <c r="W1609" i="2"/>
  <c r="X1609" i="2"/>
  <c r="Y1609" i="2"/>
  <c r="AB1609" i="2"/>
  <c r="S1610" i="2"/>
  <c r="T1610" i="2"/>
  <c r="U1610" i="2"/>
  <c r="R1610" i="2" s="1"/>
  <c r="V1610" i="2"/>
  <c r="W1610" i="2"/>
  <c r="X1610" i="2"/>
  <c r="Y1610" i="2"/>
  <c r="AB1610" i="2"/>
  <c r="S1611" i="2"/>
  <c r="T1611" i="2"/>
  <c r="U1611" i="2"/>
  <c r="R1611" i="2" s="1"/>
  <c r="V1611" i="2"/>
  <c r="W1611" i="2"/>
  <c r="X1611" i="2"/>
  <c r="Y1611" i="2"/>
  <c r="AB1611" i="2"/>
  <c r="R1612" i="2"/>
  <c r="S1612" i="2"/>
  <c r="T1612" i="2"/>
  <c r="U1612" i="2"/>
  <c r="V1612" i="2"/>
  <c r="W1612" i="2"/>
  <c r="X1612" i="2"/>
  <c r="Y1612" i="2"/>
  <c r="AB1612" i="2"/>
  <c r="S1613" i="2"/>
  <c r="U1613" i="2"/>
  <c r="V1613" i="2"/>
  <c r="X1613" i="2"/>
  <c r="Y1613" i="2"/>
  <c r="AB1613" i="2"/>
  <c r="S1614" i="2"/>
  <c r="U1614" i="2"/>
  <c r="V1614" i="2"/>
  <c r="X1614" i="2"/>
  <c r="Y1614" i="2"/>
  <c r="AB1614" i="2"/>
  <c r="S1615" i="2"/>
  <c r="U1615" i="2"/>
  <c r="V1615" i="2"/>
  <c r="X1615" i="2"/>
  <c r="Y1615" i="2"/>
  <c r="AB1615" i="2"/>
  <c r="S1616" i="2"/>
  <c r="U1616" i="2"/>
  <c r="V1616" i="2"/>
  <c r="X1616" i="2"/>
  <c r="Y1616" i="2"/>
  <c r="AB1616" i="2"/>
  <c r="S1617" i="2"/>
  <c r="U1617" i="2"/>
  <c r="V1617" i="2"/>
  <c r="X1617" i="2"/>
  <c r="Y1617" i="2"/>
  <c r="AB1617" i="2"/>
  <c r="S1618" i="2"/>
  <c r="U1618" i="2"/>
  <c r="V1618" i="2"/>
  <c r="X1618" i="2"/>
  <c r="Y1618" i="2"/>
  <c r="AB1618" i="2"/>
  <c r="S1619" i="2"/>
  <c r="U1619" i="2"/>
  <c r="R1619" i="2" s="1"/>
  <c r="V1619" i="2"/>
  <c r="X1619" i="2"/>
  <c r="Y1619" i="2"/>
  <c r="AB1619" i="2"/>
  <c r="S1620" i="2"/>
  <c r="U1620" i="2"/>
  <c r="V1620" i="2"/>
  <c r="X1620" i="2"/>
  <c r="Y1620" i="2"/>
  <c r="AB1620" i="2"/>
  <c r="S1621" i="2"/>
  <c r="U1621" i="2"/>
  <c r="V1621" i="2"/>
  <c r="X1621" i="2"/>
  <c r="Y1621" i="2"/>
  <c r="AB1621" i="2"/>
  <c r="S1622" i="2"/>
  <c r="U1622" i="2"/>
  <c r="R1622" i="2" s="1"/>
  <c r="V1622" i="2"/>
  <c r="X1622" i="2"/>
  <c r="Y1622" i="2"/>
  <c r="AB1622" i="2"/>
  <c r="R1623" i="2"/>
  <c r="S1623" i="2"/>
  <c r="T1623" i="2"/>
  <c r="U1623" i="2"/>
  <c r="V1623" i="2"/>
  <c r="W1623" i="2"/>
  <c r="X1623" i="2"/>
  <c r="Y1623" i="2"/>
  <c r="AB1623" i="2"/>
  <c r="S1624" i="2"/>
  <c r="U1624" i="2"/>
  <c r="V1624" i="2"/>
  <c r="X1624" i="2"/>
  <c r="Y1624" i="2"/>
  <c r="AB1624" i="2"/>
  <c r="S1625" i="2"/>
  <c r="T1625" i="2"/>
  <c r="U1625" i="2"/>
  <c r="R1625" i="2" s="1"/>
  <c r="V1625" i="2"/>
  <c r="W1625" i="2"/>
  <c r="X1625" i="2"/>
  <c r="Y1625" i="2"/>
  <c r="AB1625" i="2"/>
  <c r="S1626" i="2"/>
  <c r="U1626" i="2"/>
  <c r="V1626" i="2"/>
  <c r="X1626" i="2"/>
  <c r="Y1626" i="2"/>
  <c r="AB1626" i="2"/>
  <c r="S1627" i="2"/>
  <c r="U1627" i="2"/>
  <c r="V1627" i="2"/>
  <c r="X1627" i="2"/>
  <c r="Y1627" i="2"/>
  <c r="AB1627" i="2"/>
  <c r="S1628" i="2"/>
  <c r="U1628" i="2"/>
  <c r="V1628" i="2"/>
  <c r="X1628" i="2"/>
  <c r="Y1628" i="2"/>
  <c r="AB1628" i="2"/>
  <c r="S1629" i="2"/>
  <c r="U1629" i="2"/>
  <c r="R1629" i="2" s="1"/>
  <c r="V1629" i="2"/>
  <c r="X1629" i="2"/>
  <c r="Y1629" i="2"/>
  <c r="AB1629" i="2"/>
  <c r="S1630" i="2"/>
  <c r="U1630" i="2"/>
  <c r="V1630" i="2"/>
  <c r="X1630" i="2"/>
  <c r="Y1630" i="2"/>
  <c r="AB1630" i="2"/>
  <c r="S1631" i="2"/>
  <c r="U1631" i="2"/>
  <c r="R1631" i="2" s="1"/>
  <c r="V1631" i="2"/>
  <c r="X1631" i="2"/>
  <c r="Y1631" i="2"/>
  <c r="AB1631" i="2"/>
  <c r="S1632" i="2"/>
  <c r="U1632" i="2"/>
  <c r="V1632" i="2"/>
  <c r="X1632" i="2"/>
  <c r="Y1632" i="2"/>
  <c r="AB1632" i="2"/>
  <c r="S1633" i="2"/>
  <c r="T1633" i="2"/>
  <c r="V1633" i="2"/>
  <c r="W1633" i="2"/>
  <c r="X1633" i="2"/>
  <c r="Y1633" i="2"/>
  <c r="AB1633" i="2"/>
  <c r="S1634" i="2"/>
  <c r="T1634" i="2"/>
  <c r="V1634" i="2"/>
  <c r="W1634" i="2"/>
  <c r="X1634" i="2"/>
  <c r="Y1634" i="2"/>
  <c r="AB1634" i="2"/>
  <c r="S1635" i="2"/>
  <c r="T1635" i="2"/>
  <c r="V1635" i="2"/>
  <c r="W1635" i="2"/>
  <c r="X1635" i="2"/>
  <c r="Y1635" i="2"/>
  <c r="AB1635" i="2"/>
  <c r="S1636" i="2"/>
  <c r="T1636" i="2"/>
  <c r="U1636" i="2"/>
  <c r="R1636" i="2" s="1"/>
  <c r="V1636" i="2"/>
  <c r="W1636" i="2"/>
  <c r="X1636" i="2"/>
  <c r="Y1636" i="2"/>
  <c r="AB1636" i="2"/>
  <c r="S1637" i="2"/>
  <c r="T1637" i="2"/>
  <c r="U1637" i="2"/>
  <c r="R1637" i="2" s="1"/>
  <c r="V1637" i="2"/>
  <c r="W1637" i="2"/>
  <c r="X1637" i="2"/>
  <c r="Y1637" i="2"/>
  <c r="AB1637" i="2"/>
  <c r="S1638" i="2"/>
  <c r="T1638" i="2"/>
  <c r="U1638" i="2"/>
  <c r="R1638" i="2" s="1"/>
  <c r="V1638" i="2"/>
  <c r="W1638" i="2"/>
  <c r="X1638" i="2"/>
  <c r="Y1638" i="2"/>
  <c r="AB1638" i="2"/>
  <c r="S1639" i="2"/>
  <c r="T1639" i="2"/>
  <c r="U1639" i="2"/>
  <c r="R1639" i="2" s="1"/>
  <c r="V1639" i="2"/>
  <c r="W1639" i="2"/>
  <c r="X1639" i="2"/>
  <c r="Y1639" i="2"/>
  <c r="AB1639" i="2"/>
  <c r="S1640" i="2"/>
  <c r="T1640" i="2"/>
  <c r="U1640" i="2"/>
  <c r="R1640" i="2" s="1"/>
  <c r="V1640" i="2"/>
  <c r="W1640" i="2"/>
  <c r="X1640" i="2"/>
  <c r="Y1640" i="2"/>
  <c r="AB1640" i="2"/>
  <c r="S1641" i="2"/>
  <c r="T1641" i="2"/>
  <c r="U1641" i="2"/>
  <c r="R1641" i="2" s="1"/>
  <c r="V1641" i="2"/>
  <c r="W1641" i="2"/>
  <c r="X1641" i="2"/>
  <c r="Y1641" i="2"/>
  <c r="AB1641" i="2"/>
  <c r="S1642" i="2"/>
  <c r="T1642" i="2"/>
  <c r="U1642" i="2"/>
  <c r="R1642" i="2" s="1"/>
  <c r="V1642" i="2"/>
  <c r="W1642" i="2"/>
  <c r="X1642" i="2"/>
  <c r="Y1642" i="2"/>
  <c r="AB1642" i="2"/>
  <c r="S1643" i="2"/>
  <c r="T1643" i="2"/>
  <c r="U1643" i="2"/>
  <c r="R1643" i="2" s="1"/>
  <c r="V1643" i="2"/>
  <c r="W1643" i="2"/>
  <c r="X1643" i="2"/>
  <c r="Y1643" i="2"/>
  <c r="AB1643" i="2"/>
  <c r="S1644" i="2"/>
  <c r="T1644" i="2"/>
  <c r="U1644" i="2"/>
  <c r="R1644" i="2" s="1"/>
  <c r="V1644" i="2"/>
  <c r="W1644" i="2"/>
  <c r="X1644" i="2"/>
  <c r="Y1644" i="2"/>
  <c r="AB1644" i="2"/>
  <c r="S1645" i="2"/>
  <c r="T1645" i="2"/>
  <c r="U1645" i="2"/>
  <c r="R1645" i="2" s="1"/>
  <c r="V1645" i="2"/>
  <c r="W1645" i="2"/>
  <c r="X1645" i="2"/>
  <c r="Y1645" i="2"/>
  <c r="AB1645" i="2"/>
  <c r="S1646" i="2"/>
  <c r="T1646" i="2"/>
  <c r="U1646" i="2"/>
  <c r="R1646" i="2" s="1"/>
  <c r="V1646" i="2"/>
  <c r="W1646" i="2"/>
  <c r="X1646" i="2"/>
  <c r="Y1646" i="2"/>
  <c r="AB1646" i="2"/>
  <c r="S1647" i="2"/>
  <c r="T1647" i="2"/>
  <c r="U1647" i="2"/>
  <c r="R1647" i="2" s="1"/>
  <c r="V1647" i="2"/>
  <c r="W1647" i="2"/>
  <c r="X1647" i="2"/>
  <c r="Y1647" i="2"/>
  <c r="AB1647" i="2"/>
  <c r="S1648" i="2"/>
  <c r="T1648" i="2"/>
  <c r="U1648" i="2"/>
  <c r="R1648" i="2" s="1"/>
  <c r="V1648" i="2"/>
  <c r="W1648" i="2"/>
  <c r="X1648" i="2"/>
  <c r="Y1648" i="2"/>
  <c r="AB1648" i="2"/>
  <c r="S1649" i="2"/>
  <c r="T1649" i="2"/>
  <c r="U1649" i="2"/>
  <c r="R1649" i="2" s="1"/>
  <c r="V1649" i="2"/>
  <c r="W1649" i="2"/>
  <c r="X1649" i="2"/>
  <c r="Y1649" i="2"/>
  <c r="AB1649" i="2"/>
  <c r="S1650" i="2"/>
  <c r="T1650" i="2"/>
  <c r="U1650" i="2"/>
  <c r="R1650" i="2" s="1"/>
  <c r="V1650" i="2"/>
  <c r="W1650" i="2"/>
  <c r="X1650" i="2"/>
  <c r="Y1650" i="2"/>
  <c r="AB1650" i="2"/>
  <c r="S1651" i="2"/>
  <c r="T1651" i="2"/>
  <c r="U1651" i="2"/>
  <c r="R1651" i="2" s="1"/>
  <c r="V1651" i="2"/>
  <c r="W1651" i="2"/>
  <c r="X1651" i="2"/>
  <c r="Y1651" i="2"/>
  <c r="AB1651" i="2"/>
  <c r="S1652" i="2"/>
  <c r="T1652" i="2"/>
  <c r="U1652" i="2"/>
  <c r="R1652" i="2" s="1"/>
  <c r="V1652" i="2"/>
  <c r="W1652" i="2"/>
  <c r="X1652" i="2"/>
  <c r="Y1652" i="2"/>
  <c r="AB1652" i="2"/>
  <c r="S1653" i="2"/>
  <c r="T1653" i="2"/>
  <c r="U1653" i="2"/>
  <c r="R1653" i="2" s="1"/>
  <c r="V1653" i="2"/>
  <c r="W1653" i="2"/>
  <c r="X1653" i="2"/>
  <c r="Y1653" i="2"/>
  <c r="AB1653" i="2"/>
  <c r="S1654" i="2"/>
  <c r="T1654" i="2"/>
  <c r="U1654" i="2"/>
  <c r="R1654" i="2" s="1"/>
  <c r="V1654" i="2"/>
  <c r="W1654" i="2"/>
  <c r="X1654" i="2"/>
  <c r="Y1654" i="2"/>
  <c r="AB1654" i="2"/>
  <c r="S1655" i="2"/>
  <c r="T1655" i="2"/>
  <c r="U1655" i="2"/>
  <c r="R1655" i="2" s="1"/>
  <c r="V1655" i="2"/>
  <c r="W1655" i="2"/>
  <c r="X1655" i="2"/>
  <c r="Y1655" i="2"/>
  <c r="AB1655" i="2"/>
  <c r="S1656" i="2"/>
  <c r="T1656" i="2"/>
  <c r="U1656" i="2"/>
  <c r="R1656" i="2" s="1"/>
  <c r="V1656" i="2"/>
  <c r="W1656" i="2"/>
  <c r="X1656" i="2"/>
  <c r="Y1656" i="2"/>
  <c r="AB1656" i="2"/>
  <c r="S1657" i="2"/>
  <c r="T1657" i="2"/>
  <c r="U1657" i="2"/>
  <c r="R1657" i="2" s="1"/>
  <c r="V1657" i="2"/>
  <c r="W1657" i="2"/>
  <c r="X1657" i="2"/>
  <c r="Y1657" i="2"/>
  <c r="AB1657" i="2"/>
  <c r="S1658" i="2"/>
  <c r="T1658" i="2"/>
  <c r="U1658" i="2"/>
  <c r="R1658" i="2" s="1"/>
  <c r="V1658" i="2"/>
  <c r="W1658" i="2"/>
  <c r="X1658" i="2"/>
  <c r="Y1658" i="2"/>
  <c r="AB1658" i="2"/>
  <c r="S1659" i="2"/>
  <c r="T1659" i="2"/>
  <c r="U1659" i="2"/>
  <c r="R1659" i="2" s="1"/>
  <c r="V1659" i="2"/>
  <c r="W1659" i="2"/>
  <c r="X1659" i="2"/>
  <c r="Y1659" i="2"/>
  <c r="AB1659" i="2"/>
  <c r="S1660" i="2"/>
  <c r="T1660" i="2"/>
  <c r="U1660" i="2"/>
  <c r="R1660" i="2" s="1"/>
  <c r="V1660" i="2"/>
  <c r="W1660" i="2"/>
  <c r="X1660" i="2"/>
  <c r="Y1660" i="2"/>
  <c r="AB1660" i="2"/>
  <c r="S1661" i="2"/>
  <c r="T1661" i="2"/>
  <c r="U1661" i="2"/>
  <c r="R1661" i="2" s="1"/>
  <c r="V1661" i="2"/>
  <c r="W1661" i="2"/>
  <c r="X1661" i="2"/>
  <c r="Y1661" i="2"/>
  <c r="AB1661" i="2"/>
  <c r="S1662" i="2"/>
  <c r="T1662" i="2"/>
  <c r="U1662" i="2"/>
  <c r="R1662" i="2" s="1"/>
  <c r="V1662" i="2"/>
  <c r="W1662" i="2"/>
  <c r="X1662" i="2"/>
  <c r="Y1662" i="2"/>
  <c r="AB1662" i="2"/>
  <c r="S1663" i="2"/>
  <c r="T1663" i="2"/>
  <c r="U1663" i="2"/>
  <c r="R1663" i="2" s="1"/>
  <c r="V1663" i="2"/>
  <c r="W1663" i="2"/>
  <c r="X1663" i="2"/>
  <c r="Y1663" i="2"/>
  <c r="AB1663" i="2"/>
  <c r="S1664" i="2"/>
  <c r="T1664" i="2"/>
  <c r="U1664" i="2"/>
  <c r="R1664" i="2" s="1"/>
  <c r="V1664" i="2"/>
  <c r="W1664" i="2"/>
  <c r="X1664" i="2"/>
  <c r="Y1664" i="2"/>
  <c r="AB1664" i="2"/>
  <c r="S1665" i="2"/>
  <c r="T1665" i="2"/>
  <c r="U1665" i="2"/>
  <c r="R1665" i="2" s="1"/>
  <c r="V1665" i="2"/>
  <c r="W1665" i="2"/>
  <c r="X1665" i="2"/>
  <c r="Y1665" i="2"/>
  <c r="AB1665" i="2"/>
  <c r="S1666" i="2"/>
  <c r="T1666" i="2"/>
  <c r="U1666" i="2"/>
  <c r="R1666" i="2" s="1"/>
  <c r="V1666" i="2"/>
  <c r="W1666" i="2"/>
  <c r="X1666" i="2"/>
  <c r="Y1666" i="2"/>
  <c r="AB1666" i="2"/>
  <c r="S1667" i="2"/>
  <c r="T1667" i="2"/>
  <c r="U1667" i="2"/>
  <c r="R1667" i="2" s="1"/>
  <c r="V1667" i="2"/>
  <c r="W1667" i="2"/>
  <c r="X1667" i="2"/>
  <c r="Y1667" i="2"/>
  <c r="AB1667" i="2"/>
  <c r="S1668" i="2"/>
  <c r="U1668" i="2"/>
  <c r="V1668" i="2"/>
  <c r="X1668" i="2"/>
  <c r="Y1668" i="2"/>
  <c r="AB1668" i="2"/>
  <c r="S1669" i="2"/>
  <c r="U1669" i="2"/>
  <c r="R1669" i="2" s="1"/>
  <c r="V1669" i="2"/>
  <c r="X1669" i="2"/>
  <c r="Y1669" i="2"/>
  <c r="AB1669" i="2"/>
  <c r="S1670" i="2"/>
  <c r="U1670" i="2"/>
  <c r="V1670" i="2"/>
  <c r="X1670" i="2"/>
  <c r="Y1670" i="2"/>
  <c r="AB1670" i="2"/>
  <c r="S1671" i="2"/>
  <c r="U1671" i="2"/>
  <c r="V1671" i="2"/>
  <c r="X1671" i="2"/>
  <c r="Y1671" i="2"/>
  <c r="AB1671" i="2"/>
  <c r="S1672" i="2"/>
  <c r="U1672" i="2"/>
  <c r="V1672" i="2"/>
  <c r="X1672" i="2"/>
  <c r="Y1672" i="2"/>
  <c r="AB1672" i="2"/>
  <c r="S1673" i="2"/>
  <c r="U1673" i="2"/>
  <c r="R1673" i="2" s="1"/>
  <c r="V1673" i="2"/>
  <c r="X1673" i="2"/>
  <c r="Y1673" i="2"/>
  <c r="AB1673" i="2"/>
  <c r="S1674" i="2"/>
  <c r="U1674" i="2"/>
  <c r="V1674" i="2"/>
  <c r="X1674" i="2"/>
  <c r="Y1674" i="2"/>
  <c r="AB1674" i="2"/>
  <c r="S1675" i="2"/>
  <c r="U1675" i="2"/>
  <c r="R1675" i="2" s="1"/>
  <c r="V1675" i="2"/>
  <c r="X1675" i="2"/>
  <c r="Y1675" i="2"/>
  <c r="AB1675" i="2"/>
  <c r="S1676" i="2"/>
  <c r="U1676" i="2"/>
  <c r="V1676" i="2"/>
  <c r="X1676" i="2"/>
  <c r="Y1676" i="2"/>
  <c r="AB1676" i="2"/>
  <c r="S1677" i="2"/>
  <c r="U1677" i="2"/>
  <c r="V1677" i="2"/>
  <c r="X1677" i="2"/>
  <c r="Y1677" i="2"/>
  <c r="AB1677" i="2"/>
  <c r="S1678" i="2"/>
  <c r="U1678" i="2"/>
  <c r="V1678" i="2"/>
  <c r="X1678" i="2"/>
  <c r="Y1678" i="2"/>
  <c r="AB1678" i="2"/>
  <c r="S1679" i="2"/>
  <c r="U1679" i="2"/>
  <c r="R1679" i="2" s="1"/>
  <c r="V1679" i="2"/>
  <c r="X1679" i="2"/>
  <c r="Y1679" i="2"/>
  <c r="AB1679" i="2"/>
  <c r="S1680" i="2"/>
  <c r="U1680" i="2"/>
  <c r="V1680" i="2"/>
  <c r="X1680" i="2"/>
  <c r="Y1680" i="2"/>
  <c r="AB1680" i="2"/>
  <c r="S1681" i="2"/>
  <c r="U1681" i="2"/>
  <c r="V1681" i="2"/>
  <c r="X1681" i="2"/>
  <c r="Y1681" i="2"/>
  <c r="AB1681" i="2"/>
  <c r="S1682" i="2"/>
  <c r="U1682" i="2"/>
  <c r="V1682" i="2"/>
  <c r="X1682" i="2"/>
  <c r="Y1682" i="2"/>
  <c r="AB1682" i="2"/>
  <c r="S1683" i="2"/>
  <c r="U1683" i="2"/>
  <c r="R1683" i="2" s="1"/>
  <c r="V1683" i="2"/>
  <c r="X1683" i="2"/>
  <c r="Y1683" i="2"/>
  <c r="AB1683" i="2"/>
  <c r="S1684" i="2"/>
  <c r="U1684" i="2"/>
  <c r="V1684" i="2"/>
  <c r="X1684" i="2"/>
  <c r="Y1684" i="2"/>
  <c r="AB1684" i="2"/>
  <c r="S1685" i="2"/>
  <c r="U1685" i="2"/>
  <c r="V1685" i="2"/>
  <c r="X1685" i="2"/>
  <c r="Y1685" i="2"/>
  <c r="AB1685" i="2"/>
  <c r="S1686" i="2"/>
  <c r="U1686" i="2"/>
  <c r="V1686" i="2"/>
  <c r="X1686" i="2"/>
  <c r="Y1686" i="2"/>
  <c r="AB1686" i="2"/>
  <c r="R1687" i="2"/>
  <c r="S1687" i="2"/>
  <c r="T1687" i="2"/>
  <c r="U1687" i="2"/>
  <c r="V1687" i="2"/>
  <c r="W1687" i="2"/>
  <c r="X1687" i="2"/>
  <c r="Y1687" i="2"/>
  <c r="AB1687" i="2"/>
  <c r="R1688" i="2"/>
  <c r="S1688" i="2"/>
  <c r="T1688" i="2"/>
  <c r="U1688" i="2"/>
  <c r="V1688" i="2"/>
  <c r="W1688" i="2"/>
  <c r="X1688" i="2"/>
  <c r="Y1688" i="2"/>
  <c r="AB1688" i="2"/>
  <c r="S1689" i="2"/>
  <c r="T1689" i="2"/>
  <c r="U1689" i="2"/>
  <c r="R1689" i="2" s="1"/>
  <c r="V1689" i="2"/>
  <c r="W1689" i="2"/>
  <c r="X1689" i="2"/>
  <c r="Y1689" i="2"/>
  <c r="AB1689" i="2"/>
  <c r="S1690" i="2"/>
  <c r="U1690" i="2"/>
  <c r="R1690" i="2" s="1"/>
  <c r="V1690" i="2"/>
  <c r="X1690" i="2"/>
  <c r="Y1690" i="2"/>
  <c r="AB1690" i="2"/>
  <c r="S1691" i="2"/>
  <c r="U1691" i="2"/>
  <c r="R1691" i="2" s="1"/>
  <c r="V1691" i="2"/>
  <c r="X1691" i="2"/>
  <c r="Y1691" i="2"/>
  <c r="AB1691" i="2"/>
  <c r="S1692" i="2"/>
  <c r="U1692" i="2"/>
  <c r="V1692" i="2"/>
  <c r="X1692" i="2"/>
  <c r="Y1692" i="2"/>
  <c r="AB1692" i="2"/>
  <c r="S1693" i="2"/>
  <c r="U1693" i="2"/>
  <c r="V1693" i="2"/>
  <c r="X1693" i="2"/>
  <c r="Y1693" i="2"/>
  <c r="AB1693" i="2"/>
  <c r="S1694" i="2"/>
  <c r="T1694" i="2"/>
  <c r="U1694" i="2"/>
  <c r="R1694" i="2" s="1"/>
  <c r="V1694" i="2"/>
  <c r="W1694" i="2"/>
  <c r="X1694" i="2"/>
  <c r="Y1694" i="2"/>
  <c r="AB1694" i="2"/>
  <c r="R1695" i="2"/>
  <c r="S1695" i="2"/>
  <c r="T1695" i="2"/>
  <c r="U1695" i="2"/>
  <c r="V1695" i="2"/>
  <c r="W1695" i="2"/>
  <c r="X1695" i="2"/>
  <c r="Y1695" i="2"/>
  <c r="AB1695" i="2"/>
  <c r="R1696" i="2"/>
  <c r="S1696" i="2"/>
  <c r="T1696" i="2"/>
  <c r="U1696" i="2"/>
  <c r="V1696" i="2"/>
  <c r="W1696" i="2"/>
  <c r="X1696" i="2"/>
  <c r="Y1696" i="2"/>
  <c r="AB1696" i="2"/>
  <c r="S1697" i="2"/>
  <c r="T1697" i="2"/>
  <c r="U1697" i="2"/>
  <c r="R1697" i="2" s="1"/>
  <c r="V1697" i="2"/>
  <c r="W1697" i="2"/>
  <c r="X1697" i="2"/>
  <c r="Y1697" i="2"/>
  <c r="AB1697" i="2"/>
  <c r="S1698" i="2"/>
  <c r="T1698" i="2"/>
  <c r="U1698" i="2"/>
  <c r="R1698" i="2" s="1"/>
  <c r="V1698" i="2"/>
  <c r="W1698" i="2"/>
  <c r="X1698" i="2"/>
  <c r="Y1698" i="2"/>
  <c r="AB1698" i="2"/>
  <c r="S1699" i="2"/>
  <c r="T1699" i="2"/>
  <c r="U1699" i="2"/>
  <c r="R1699" i="2" s="1"/>
  <c r="V1699" i="2"/>
  <c r="W1699" i="2"/>
  <c r="X1699" i="2"/>
  <c r="Y1699" i="2"/>
  <c r="AB1699" i="2"/>
  <c r="R1700" i="2"/>
  <c r="S1700" i="2"/>
  <c r="T1700" i="2"/>
  <c r="U1700" i="2"/>
  <c r="V1700" i="2"/>
  <c r="W1700" i="2"/>
  <c r="X1700" i="2"/>
  <c r="Y1700" i="2"/>
  <c r="AB1700" i="2"/>
  <c r="S1701" i="2"/>
  <c r="U1701" i="2"/>
  <c r="V1701" i="2"/>
  <c r="X1701" i="2"/>
  <c r="Y1701" i="2"/>
  <c r="AB1701" i="2"/>
  <c r="S1702" i="2"/>
  <c r="U1702" i="2"/>
  <c r="V1702" i="2"/>
  <c r="X1702" i="2"/>
  <c r="Y1702" i="2"/>
  <c r="AB1702" i="2"/>
  <c r="S1703" i="2"/>
  <c r="U1703" i="2"/>
  <c r="R1703" i="2" s="1"/>
  <c r="V1703" i="2"/>
  <c r="X1703" i="2"/>
  <c r="Y1703" i="2"/>
  <c r="AB1703" i="2"/>
  <c r="S1704" i="2"/>
  <c r="U1704" i="2"/>
  <c r="V1704" i="2"/>
  <c r="X1704" i="2"/>
  <c r="Y1704" i="2"/>
  <c r="AB1704" i="2"/>
  <c r="S1705" i="2"/>
  <c r="U1705" i="2"/>
  <c r="V1705" i="2"/>
  <c r="X1705" i="2"/>
  <c r="Y1705" i="2"/>
  <c r="AB1705" i="2"/>
  <c r="R1706" i="2"/>
  <c r="S1706" i="2"/>
  <c r="T1706" i="2"/>
  <c r="U1706" i="2"/>
  <c r="V1706" i="2"/>
  <c r="W1706" i="2"/>
  <c r="X1706" i="2"/>
  <c r="Y1706" i="2"/>
  <c r="AB1706" i="2"/>
  <c r="R1707" i="2"/>
  <c r="S1707" i="2"/>
  <c r="T1707" i="2"/>
  <c r="U1707" i="2"/>
  <c r="V1707" i="2"/>
  <c r="W1707" i="2"/>
  <c r="X1707" i="2"/>
  <c r="Y1707" i="2"/>
  <c r="AB1707" i="2"/>
  <c r="S1708" i="2"/>
  <c r="U1708" i="2"/>
  <c r="V1708" i="2"/>
  <c r="X1708" i="2"/>
  <c r="Y1708" i="2"/>
  <c r="AB1708" i="2"/>
  <c r="R1709" i="2"/>
  <c r="S1709" i="2"/>
  <c r="T1709" i="2"/>
  <c r="U1709" i="2"/>
  <c r="V1709" i="2"/>
  <c r="W1709" i="2"/>
  <c r="X1709" i="2"/>
  <c r="Y1709" i="2"/>
  <c r="AB1709" i="2"/>
  <c r="S1710" i="2"/>
  <c r="U1710" i="2"/>
  <c r="R1710" i="2" s="1"/>
  <c r="V1710" i="2"/>
  <c r="X1710" i="2"/>
  <c r="Y1710" i="2"/>
  <c r="AB1710" i="2"/>
  <c r="S1711" i="2"/>
  <c r="U1711" i="2"/>
  <c r="R1711" i="2" s="1"/>
  <c r="V1711" i="2"/>
  <c r="X1711" i="2"/>
  <c r="Y1711" i="2"/>
  <c r="AB1711" i="2"/>
  <c r="S1712" i="2"/>
  <c r="U1712" i="2"/>
  <c r="V1712" i="2"/>
  <c r="X1712" i="2"/>
  <c r="Y1712" i="2"/>
  <c r="AB1712" i="2"/>
  <c r="R1713" i="2"/>
  <c r="S1713" i="2"/>
  <c r="T1713" i="2"/>
  <c r="U1713" i="2"/>
  <c r="V1713" i="2"/>
  <c r="W1713" i="2"/>
  <c r="X1713" i="2"/>
  <c r="Y1713" i="2"/>
  <c r="AB1713" i="2"/>
  <c r="R1714" i="2"/>
  <c r="S1714" i="2"/>
  <c r="T1714" i="2"/>
  <c r="U1714" i="2"/>
  <c r="V1714" i="2"/>
  <c r="W1714" i="2"/>
  <c r="X1714" i="2"/>
  <c r="Y1714" i="2"/>
  <c r="AB1714" i="2"/>
  <c r="R1715" i="2"/>
  <c r="S1715" i="2"/>
  <c r="T1715" i="2"/>
  <c r="U1715" i="2"/>
  <c r="V1715" i="2"/>
  <c r="W1715" i="2"/>
  <c r="X1715" i="2"/>
  <c r="Y1715" i="2"/>
  <c r="AB1715" i="2"/>
  <c r="S1716" i="2"/>
  <c r="U1716" i="2"/>
  <c r="V1716" i="2"/>
  <c r="X1716" i="2"/>
  <c r="Y1716" i="2"/>
  <c r="AB1716" i="2"/>
  <c r="S1717" i="2"/>
  <c r="T1717" i="2"/>
  <c r="U1717" i="2"/>
  <c r="R1717" i="2" s="1"/>
  <c r="V1717" i="2"/>
  <c r="W1717" i="2"/>
  <c r="X1717" i="2"/>
  <c r="Y1717" i="2"/>
  <c r="AB1717" i="2"/>
  <c r="S1718" i="2"/>
  <c r="U1718" i="2"/>
  <c r="V1718" i="2"/>
  <c r="X1718" i="2"/>
  <c r="Y1718" i="2"/>
  <c r="AB1718" i="2"/>
  <c r="S1719" i="2"/>
  <c r="U1719" i="2"/>
  <c r="R1719" i="2" s="1"/>
  <c r="V1719" i="2"/>
  <c r="X1719" i="2"/>
  <c r="Y1719" i="2"/>
  <c r="AB1719" i="2"/>
  <c r="S1720" i="2"/>
  <c r="U1720" i="2"/>
  <c r="V1720" i="2"/>
  <c r="X1720" i="2"/>
  <c r="Y1720" i="2"/>
  <c r="AB1720" i="2"/>
  <c r="S1721" i="2"/>
  <c r="U1721" i="2"/>
  <c r="V1721" i="2"/>
  <c r="X1721" i="2"/>
  <c r="Y1721" i="2"/>
  <c r="AB1721" i="2"/>
  <c r="R1722" i="2"/>
  <c r="S1722" i="2"/>
  <c r="T1722" i="2"/>
  <c r="U1722" i="2"/>
  <c r="V1722" i="2"/>
  <c r="W1722" i="2"/>
  <c r="X1722" i="2"/>
  <c r="Y1722" i="2"/>
  <c r="AB1722" i="2"/>
  <c r="R1723" i="2"/>
  <c r="S1723" i="2"/>
  <c r="T1723" i="2"/>
  <c r="U1723" i="2"/>
  <c r="V1723" i="2"/>
  <c r="W1723" i="2"/>
  <c r="X1723" i="2"/>
  <c r="Y1723" i="2"/>
  <c r="AB1723" i="2"/>
  <c r="R1724" i="2"/>
  <c r="S1724" i="2"/>
  <c r="T1724" i="2"/>
  <c r="U1724" i="2"/>
  <c r="V1724" i="2"/>
  <c r="W1724" i="2"/>
  <c r="X1724" i="2"/>
  <c r="Y1724" i="2"/>
  <c r="AB1724" i="2"/>
  <c r="R1725" i="2"/>
  <c r="S1725" i="2"/>
  <c r="T1725" i="2"/>
  <c r="U1725" i="2"/>
  <c r="V1725" i="2"/>
  <c r="W1725" i="2"/>
  <c r="X1725" i="2"/>
  <c r="Y1725" i="2"/>
  <c r="AB1725" i="2"/>
  <c r="S1726" i="2"/>
  <c r="U1726" i="2"/>
  <c r="V1726" i="2"/>
  <c r="X1726" i="2"/>
  <c r="Y1726" i="2"/>
  <c r="AB1726" i="2"/>
  <c r="S1727" i="2"/>
  <c r="U1727" i="2"/>
  <c r="R1727" i="2" s="1"/>
  <c r="V1727" i="2"/>
  <c r="X1727" i="2"/>
  <c r="Y1727" i="2"/>
  <c r="AB1727" i="2"/>
  <c r="S1728" i="2"/>
  <c r="U1728" i="2"/>
  <c r="V1728" i="2"/>
  <c r="X1728" i="2"/>
  <c r="Y1728" i="2"/>
  <c r="AB1728" i="2"/>
  <c r="S1729" i="2"/>
  <c r="U1729" i="2"/>
  <c r="V1729" i="2"/>
  <c r="X1729" i="2"/>
  <c r="Y1729" i="2"/>
  <c r="AB1729" i="2"/>
  <c r="S1730" i="2"/>
  <c r="T1730" i="2"/>
  <c r="U1730" i="2"/>
  <c r="R1730" i="2" s="1"/>
  <c r="V1730" i="2"/>
  <c r="W1730" i="2"/>
  <c r="X1730" i="2"/>
  <c r="Y1730" i="2"/>
  <c r="AB1730" i="2"/>
  <c r="S1731" i="2"/>
  <c r="T1731" i="2"/>
  <c r="U1731" i="2"/>
  <c r="R1731" i="2" s="1"/>
  <c r="V1731" i="2"/>
  <c r="W1731" i="2"/>
  <c r="X1731" i="2"/>
  <c r="Y1731" i="2"/>
  <c r="AB1731" i="2"/>
  <c r="S1732" i="2"/>
  <c r="U1732" i="2"/>
  <c r="V1732" i="2"/>
  <c r="X1732" i="2"/>
  <c r="Y1732" i="2"/>
  <c r="AB1732" i="2"/>
  <c r="R1733" i="2"/>
  <c r="S1733" i="2"/>
  <c r="T1733" i="2"/>
  <c r="U1733" i="2"/>
  <c r="V1733" i="2"/>
  <c r="W1733" i="2"/>
  <c r="X1733" i="2"/>
  <c r="Y1733" i="2"/>
  <c r="AB1733" i="2"/>
  <c r="R1734" i="2"/>
  <c r="S1734" i="2"/>
  <c r="T1734" i="2"/>
  <c r="U1734" i="2"/>
  <c r="V1734" i="2"/>
  <c r="W1734" i="2"/>
  <c r="X1734" i="2"/>
  <c r="Y1734" i="2"/>
  <c r="AB1734" i="2"/>
  <c r="R1735" i="2"/>
  <c r="S1735" i="2"/>
  <c r="T1735" i="2"/>
  <c r="U1735" i="2"/>
  <c r="V1735" i="2"/>
  <c r="W1735" i="2"/>
  <c r="X1735" i="2"/>
  <c r="Y1735" i="2"/>
  <c r="AB1735" i="2"/>
  <c r="S1736" i="2"/>
  <c r="T1736" i="2"/>
  <c r="U1736" i="2"/>
  <c r="R1736" i="2" s="1"/>
  <c r="V1736" i="2"/>
  <c r="W1736" i="2"/>
  <c r="X1736" i="2"/>
  <c r="Y1736" i="2"/>
  <c r="AB1736" i="2"/>
  <c r="S1737" i="2"/>
  <c r="T1737" i="2"/>
  <c r="U1737" i="2"/>
  <c r="R1737" i="2" s="1"/>
  <c r="V1737" i="2"/>
  <c r="W1737" i="2"/>
  <c r="X1737" i="2"/>
  <c r="Y1737" i="2"/>
  <c r="AB1737" i="2"/>
  <c r="S1738" i="2"/>
  <c r="T1738" i="2"/>
  <c r="U1738" i="2"/>
  <c r="R1738" i="2" s="1"/>
  <c r="V1738" i="2"/>
  <c r="W1738" i="2"/>
  <c r="X1738" i="2"/>
  <c r="Y1738" i="2"/>
  <c r="AB1738" i="2"/>
  <c r="R1739" i="2"/>
  <c r="S1739" i="2"/>
  <c r="T1739" i="2"/>
  <c r="U1739" i="2"/>
  <c r="V1739" i="2"/>
  <c r="W1739" i="2"/>
  <c r="X1739" i="2"/>
  <c r="Y1739" i="2"/>
  <c r="AB1739" i="2"/>
  <c r="S1740" i="2"/>
  <c r="U1740" i="2"/>
  <c r="V1740" i="2"/>
  <c r="X1740" i="2"/>
  <c r="Y1740" i="2"/>
  <c r="AB1740" i="2"/>
  <c r="S1741" i="2"/>
  <c r="U1741" i="2"/>
  <c r="V1741" i="2"/>
  <c r="X1741" i="2"/>
  <c r="Y1741" i="2"/>
  <c r="AB1741" i="2"/>
  <c r="S1742" i="2"/>
  <c r="U1742" i="2"/>
  <c r="V1742" i="2"/>
  <c r="X1742" i="2"/>
  <c r="Y1742" i="2"/>
  <c r="AB1742" i="2"/>
  <c r="S1743" i="2"/>
  <c r="U1743" i="2"/>
  <c r="R1743" i="2" s="1"/>
  <c r="V1743" i="2"/>
  <c r="X1743" i="2"/>
  <c r="Y1743" i="2"/>
  <c r="AB1743" i="2"/>
  <c r="S1744" i="2"/>
  <c r="U1744" i="2"/>
  <c r="V1744" i="2"/>
  <c r="X1744" i="2"/>
  <c r="Y1744" i="2"/>
  <c r="AB1744" i="2"/>
  <c r="S1745" i="2"/>
  <c r="U1745" i="2"/>
  <c r="V1745" i="2"/>
  <c r="X1745" i="2"/>
  <c r="Y1745" i="2"/>
  <c r="AB1745" i="2"/>
  <c r="S1746" i="2"/>
  <c r="U1746" i="2"/>
  <c r="V1746" i="2"/>
  <c r="X1746" i="2"/>
  <c r="Y1746" i="2"/>
  <c r="AB1746" i="2"/>
  <c r="R1747" i="2"/>
  <c r="S1747" i="2"/>
  <c r="T1747" i="2"/>
  <c r="U1747" i="2"/>
  <c r="V1747" i="2"/>
  <c r="W1747" i="2"/>
  <c r="X1747" i="2"/>
  <c r="Y1747" i="2"/>
  <c r="AB1747" i="2"/>
  <c r="R1748" i="2"/>
  <c r="S1748" i="2"/>
  <c r="T1748" i="2"/>
  <c r="U1748" i="2"/>
  <c r="V1748" i="2"/>
  <c r="W1748" i="2"/>
  <c r="X1748" i="2"/>
  <c r="Y1748" i="2"/>
  <c r="AB1748" i="2"/>
  <c r="S1749" i="2"/>
  <c r="U1749" i="2"/>
  <c r="V1749" i="2"/>
  <c r="X1749" i="2"/>
  <c r="Y1749" i="2"/>
  <c r="AB1749" i="2"/>
  <c r="R1750" i="2"/>
  <c r="S1750" i="2"/>
  <c r="T1750" i="2"/>
  <c r="U1750" i="2"/>
  <c r="V1750" i="2"/>
  <c r="W1750" i="2"/>
  <c r="X1750" i="2"/>
  <c r="Y1750" i="2"/>
  <c r="AB1750" i="2"/>
  <c r="S1751" i="2"/>
  <c r="U1751" i="2"/>
  <c r="R1751" i="2" s="1"/>
  <c r="V1751" i="2"/>
  <c r="X1751" i="2"/>
  <c r="Y1751" i="2"/>
  <c r="AB1751" i="2"/>
  <c r="S1752" i="2"/>
  <c r="U1752" i="2"/>
  <c r="V1752" i="2"/>
  <c r="X1752" i="2"/>
  <c r="Y1752" i="2"/>
  <c r="AB1752" i="2"/>
  <c r="S1753" i="2"/>
  <c r="V1753" i="2"/>
  <c r="X1753" i="2"/>
  <c r="Y1753" i="2"/>
  <c r="AB1753" i="2"/>
  <c r="R1754" i="2"/>
  <c r="S1754" i="2"/>
  <c r="T1754" i="2"/>
  <c r="U1754" i="2"/>
  <c r="V1754" i="2"/>
  <c r="W1754" i="2"/>
  <c r="X1754" i="2"/>
  <c r="Y1754" i="2"/>
  <c r="AB1754" i="2"/>
  <c r="R1755" i="2"/>
  <c r="S1755" i="2"/>
  <c r="T1755" i="2"/>
  <c r="U1755" i="2"/>
  <c r="V1755" i="2"/>
  <c r="W1755" i="2"/>
  <c r="X1755" i="2"/>
  <c r="Y1755" i="2"/>
  <c r="AB1755" i="2"/>
  <c r="S1756" i="2"/>
  <c r="U1756" i="2"/>
  <c r="V1756" i="2"/>
  <c r="X1756" i="2"/>
  <c r="Y1756" i="2"/>
  <c r="AB1756" i="2"/>
  <c r="S1757" i="2"/>
  <c r="U1757" i="2"/>
  <c r="V1757" i="2"/>
  <c r="X1757" i="2"/>
  <c r="Y1757" i="2"/>
  <c r="AB1757" i="2"/>
  <c r="S1758" i="2"/>
  <c r="U1758" i="2"/>
  <c r="R1758" i="2" s="1"/>
  <c r="V1758" i="2"/>
  <c r="X1758" i="2"/>
  <c r="Y1758" i="2"/>
  <c r="AB1758" i="2"/>
  <c r="R1759" i="2"/>
  <c r="S1759" i="2"/>
  <c r="T1759" i="2"/>
  <c r="U1759" i="2"/>
  <c r="V1759" i="2"/>
  <c r="W1759" i="2"/>
  <c r="X1759" i="2"/>
  <c r="Y1759" i="2"/>
  <c r="AB1759" i="2"/>
  <c r="R1760" i="2"/>
  <c r="S1760" i="2"/>
  <c r="T1760" i="2"/>
  <c r="U1760" i="2"/>
  <c r="V1760" i="2"/>
  <c r="W1760" i="2"/>
  <c r="X1760" i="2"/>
  <c r="Y1760" i="2"/>
  <c r="AB1760" i="2"/>
  <c r="S1761" i="2"/>
  <c r="U1761" i="2"/>
  <c r="V1761" i="2"/>
  <c r="X1761" i="2"/>
  <c r="Y1761" i="2"/>
  <c r="AB1761" i="2"/>
  <c r="S1762" i="2"/>
  <c r="U1762" i="2"/>
  <c r="V1762" i="2"/>
  <c r="X1762" i="2"/>
  <c r="Y1762" i="2"/>
  <c r="AB1762" i="2"/>
  <c r="S1763" i="2"/>
  <c r="U1763" i="2"/>
  <c r="V1763" i="2"/>
  <c r="X1763" i="2"/>
  <c r="Y1763" i="2"/>
  <c r="AB1763" i="2"/>
  <c r="S1764" i="2"/>
  <c r="U1764" i="2"/>
  <c r="V1764" i="2"/>
  <c r="X1764" i="2"/>
  <c r="Y1764" i="2"/>
  <c r="AB1764" i="2"/>
  <c r="S1765" i="2"/>
  <c r="U1765" i="2"/>
  <c r="V1765" i="2"/>
  <c r="X1765" i="2"/>
  <c r="Y1765" i="2"/>
  <c r="AB1765" i="2"/>
  <c r="S1766" i="2"/>
  <c r="U1766" i="2"/>
  <c r="V1766" i="2"/>
  <c r="X1766" i="2"/>
  <c r="Y1766" i="2"/>
  <c r="AB1766" i="2"/>
  <c r="S1767" i="2"/>
  <c r="U1767" i="2"/>
  <c r="R1767" i="2" s="1"/>
  <c r="V1767" i="2"/>
  <c r="X1767" i="2"/>
  <c r="Y1767" i="2"/>
  <c r="AB1767" i="2"/>
  <c r="S1768" i="2"/>
  <c r="U1768" i="2"/>
  <c r="V1768" i="2"/>
  <c r="X1768" i="2"/>
  <c r="Y1768" i="2"/>
  <c r="AB1768" i="2"/>
  <c r="S1769" i="2"/>
  <c r="T1769" i="2"/>
  <c r="V1769" i="2"/>
  <c r="W1769" i="2"/>
  <c r="X1769" i="2"/>
  <c r="Y1769" i="2"/>
  <c r="AB1769" i="2"/>
  <c r="R1770" i="2"/>
  <c r="S1770" i="2"/>
  <c r="T1770" i="2"/>
  <c r="U1770" i="2"/>
  <c r="V1770" i="2"/>
  <c r="W1770" i="2"/>
  <c r="X1770" i="2"/>
  <c r="Y1770" i="2"/>
  <c r="AB1770" i="2"/>
  <c r="R1771" i="2"/>
  <c r="S1771" i="2"/>
  <c r="T1771" i="2"/>
  <c r="U1771" i="2"/>
  <c r="V1771" i="2"/>
  <c r="W1771" i="2"/>
  <c r="X1771" i="2"/>
  <c r="Y1771" i="2"/>
  <c r="AB1771" i="2"/>
  <c r="S1772" i="2"/>
  <c r="U1772" i="2"/>
  <c r="V1772" i="2"/>
  <c r="X1772" i="2"/>
  <c r="Y1772" i="2"/>
  <c r="AB1772" i="2"/>
  <c r="S1773" i="2"/>
  <c r="U1773" i="2"/>
  <c r="V1773" i="2"/>
  <c r="X1773" i="2"/>
  <c r="Y1773" i="2"/>
  <c r="AB1773" i="2"/>
  <c r="S1774" i="2"/>
  <c r="U1774" i="2"/>
  <c r="R1774" i="2" s="1"/>
  <c r="V1774" i="2"/>
  <c r="X1774" i="2"/>
  <c r="Y1774" i="2"/>
  <c r="AB1774" i="2"/>
  <c r="S1775" i="2"/>
  <c r="U1775" i="2"/>
  <c r="V1775" i="2"/>
  <c r="X1775" i="2"/>
  <c r="Y1775" i="2"/>
  <c r="AB1775" i="2"/>
  <c r="S1776" i="2"/>
  <c r="U1776" i="2"/>
  <c r="V1776" i="2"/>
  <c r="X1776" i="2"/>
  <c r="Y1776" i="2"/>
  <c r="AB1776" i="2"/>
  <c r="S1777" i="2"/>
  <c r="U1777" i="2"/>
  <c r="V1777" i="2"/>
  <c r="X1777" i="2"/>
  <c r="Y1777" i="2"/>
  <c r="AB1777" i="2"/>
  <c r="S1778" i="2"/>
  <c r="U1778" i="2"/>
  <c r="R1778" i="2" s="1"/>
  <c r="V1778" i="2"/>
  <c r="X1778" i="2"/>
  <c r="Y1778" i="2"/>
  <c r="AB1778" i="2"/>
  <c r="S1779" i="2"/>
  <c r="T1779" i="2"/>
  <c r="U1779" i="2"/>
  <c r="R1779" i="2" s="1"/>
  <c r="V1779" i="2"/>
  <c r="W1779" i="2"/>
  <c r="X1779" i="2"/>
  <c r="Y1779" i="2"/>
  <c r="AB1779" i="2"/>
  <c r="S1780" i="2"/>
  <c r="T1780" i="2"/>
  <c r="U1780" i="2"/>
  <c r="R1780" i="2" s="1"/>
  <c r="V1780" i="2"/>
  <c r="W1780" i="2"/>
  <c r="X1780" i="2"/>
  <c r="Y1780" i="2"/>
  <c r="AB1780" i="2"/>
  <c r="S1781" i="2"/>
  <c r="T1781" i="2"/>
  <c r="U1781" i="2"/>
  <c r="R1781" i="2" s="1"/>
  <c r="V1781" i="2"/>
  <c r="W1781" i="2"/>
  <c r="X1781" i="2"/>
  <c r="Y1781" i="2"/>
  <c r="AB1781" i="2"/>
  <c r="S1782" i="2"/>
  <c r="T1782" i="2"/>
  <c r="U1782" i="2"/>
  <c r="R1782" i="2" s="1"/>
  <c r="V1782" i="2"/>
  <c r="W1782" i="2"/>
  <c r="X1782" i="2"/>
  <c r="Y1782" i="2"/>
  <c r="AB1782" i="2"/>
  <c r="S1783" i="2"/>
  <c r="U1783" i="2"/>
  <c r="V1783" i="2"/>
  <c r="X1783" i="2"/>
  <c r="Y1783" i="2"/>
  <c r="AB1783" i="2"/>
  <c r="R1784" i="2"/>
  <c r="S1784" i="2"/>
  <c r="T1784" i="2"/>
  <c r="U1784" i="2"/>
  <c r="V1784" i="2"/>
  <c r="W1784" i="2"/>
  <c r="X1784" i="2"/>
  <c r="Y1784" i="2"/>
  <c r="AB1784" i="2"/>
  <c r="R1785" i="2"/>
  <c r="S1785" i="2"/>
  <c r="T1785" i="2"/>
  <c r="U1785" i="2"/>
  <c r="V1785" i="2"/>
  <c r="W1785" i="2"/>
  <c r="X1785" i="2"/>
  <c r="Y1785" i="2"/>
  <c r="AB1785" i="2"/>
  <c r="R1786" i="2"/>
  <c r="S1786" i="2"/>
  <c r="T1786" i="2"/>
  <c r="U1786" i="2"/>
  <c r="V1786" i="2"/>
  <c r="W1786" i="2"/>
  <c r="X1786" i="2"/>
  <c r="Y1786" i="2"/>
  <c r="AB1786" i="2"/>
  <c r="S1787" i="2"/>
  <c r="U1787" i="2"/>
  <c r="V1787" i="2"/>
  <c r="X1787" i="2"/>
  <c r="Y1787" i="2"/>
  <c r="AB1787" i="2"/>
  <c r="S1788" i="2"/>
  <c r="U1788" i="2"/>
  <c r="V1788" i="2"/>
  <c r="X1788" i="2"/>
  <c r="Y1788" i="2"/>
  <c r="AB1788" i="2"/>
  <c r="S1789" i="2"/>
  <c r="U1789" i="2"/>
  <c r="V1789" i="2"/>
  <c r="X1789" i="2"/>
  <c r="Y1789" i="2"/>
  <c r="AB1789" i="2"/>
  <c r="S1790" i="2"/>
  <c r="U1790" i="2"/>
  <c r="V1790" i="2"/>
  <c r="X1790" i="2"/>
  <c r="Y1790" i="2"/>
  <c r="AB1790" i="2"/>
  <c r="S1791" i="2"/>
  <c r="U1791" i="2"/>
  <c r="V1791" i="2"/>
  <c r="X1791" i="2"/>
  <c r="Y1791" i="2"/>
  <c r="AB1791" i="2"/>
  <c r="S1792" i="2"/>
  <c r="U1792" i="2"/>
  <c r="V1792" i="2"/>
  <c r="X1792" i="2"/>
  <c r="Y1792" i="2"/>
  <c r="AB1792" i="2"/>
  <c r="S1793" i="2"/>
  <c r="U1793" i="2"/>
  <c r="V1793" i="2"/>
  <c r="X1793" i="2"/>
  <c r="Y1793" i="2"/>
  <c r="AB1793" i="2"/>
  <c r="S1794" i="2"/>
  <c r="U1794" i="2"/>
  <c r="R1794" i="2" s="1"/>
  <c r="V1794" i="2"/>
  <c r="X1794" i="2"/>
  <c r="Y1794" i="2"/>
  <c r="AB1794" i="2"/>
  <c r="R1795" i="2"/>
  <c r="S1795" i="2"/>
  <c r="T1795" i="2"/>
  <c r="U1795" i="2"/>
  <c r="V1795" i="2"/>
  <c r="W1795" i="2"/>
  <c r="X1795" i="2"/>
  <c r="Y1795" i="2"/>
  <c r="AB1795" i="2"/>
  <c r="R1796" i="2"/>
  <c r="S1796" i="2"/>
  <c r="T1796" i="2"/>
  <c r="U1796" i="2"/>
  <c r="V1796" i="2"/>
  <c r="W1796" i="2"/>
  <c r="X1796" i="2"/>
  <c r="Y1796" i="2"/>
  <c r="AB1796" i="2"/>
  <c r="R1797" i="2"/>
  <c r="S1797" i="2"/>
  <c r="T1797" i="2"/>
  <c r="U1797" i="2"/>
  <c r="V1797" i="2"/>
  <c r="W1797" i="2"/>
  <c r="X1797" i="2"/>
  <c r="Y1797" i="2"/>
  <c r="AB1797" i="2"/>
  <c r="S1798" i="2"/>
  <c r="U1798" i="2"/>
  <c r="R1798" i="2" s="1"/>
  <c r="V1798" i="2"/>
  <c r="X1798" i="2"/>
  <c r="Y1798" i="2"/>
  <c r="AB1798" i="2"/>
  <c r="R1799" i="2"/>
  <c r="S1799" i="2"/>
  <c r="T1799" i="2"/>
  <c r="U1799" i="2"/>
  <c r="V1799" i="2"/>
  <c r="W1799" i="2"/>
  <c r="X1799" i="2"/>
  <c r="Y1799" i="2"/>
  <c r="AB1799" i="2"/>
  <c r="S1800" i="2"/>
  <c r="T1800" i="2"/>
  <c r="U1800" i="2"/>
  <c r="R1800" i="2" s="1"/>
  <c r="V1800" i="2"/>
  <c r="W1800" i="2"/>
  <c r="X1800" i="2"/>
  <c r="Y1800" i="2"/>
  <c r="AB1800" i="2"/>
  <c r="S1801" i="2"/>
  <c r="T1801" i="2"/>
  <c r="U1801" i="2"/>
  <c r="R1801" i="2" s="1"/>
  <c r="V1801" i="2"/>
  <c r="W1801" i="2"/>
  <c r="X1801" i="2"/>
  <c r="Y1801" i="2"/>
  <c r="AB1801" i="2"/>
  <c r="S1802" i="2"/>
  <c r="T1802" i="2"/>
  <c r="U1802" i="2"/>
  <c r="R1802" i="2" s="1"/>
  <c r="V1802" i="2"/>
  <c r="W1802" i="2"/>
  <c r="X1802" i="2"/>
  <c r="Y1802" i="2"/>
  <c r="AB1802" i="2"/>
  <c r="S1803" i="2"/>
  <c r="T1803" i="2"/>
  <c r="U1803" i="2"/>
  <c r="R1803" i="2" s="1"/>
  <c r="V1803" i="2"/>
  <c r="W1803" i="2"/>
  <c r="X1803" i="2"/>
  <c r="Y1803" i="2"/>
  <c r="AB1803" i="2"/>
  <c r="S1804" i="2"/>
  <c r="T1804" i="2"/>
  <c r="U1804" i="2"/>
  <c r="R1804" i="2" s="1"/>
  <c r="V1804" i="2"/>
  <c r="W1804" i="2"/>
  <c r="X1804" i="2"/>
  <c r="Y1804" i="2"/>
  <c r="AB1804" i="2"/>
  <c r="S1805" i="2"/>
  <c r="T1805" i="2"/>
  <c r="U1805" i="2"/>
  <c r="R1805" i="2" s="1"/>
  <c r="V1805" i="2"/>
  <c r="W1805" i="2"/>
  <c r="X1805" i="2"/>
  <c r="Y1805" i="2"/>
  <c r="AB1805" i="2"/>
  <c r="S1806" i="2"/>
  <c r="T1806" i="2"/>
  <c r="U1806" i="2"/>
  <c r="R1806" i="2" s="1"/>
  <c r="V1806" i="2"/>
  <c r="W1806" i="2"/>
  <c r="X1806" i="2"/>
  <c r="Y1806" i="2"/>
  <c r="AB1806" i="2"/>
  <c r="S1807" i="2"/>
  <c r="U1807" i="2"/>
  <c r="V1807" i="2"/>
  <c r="X1807" i="2"/>
  <c r="Y1807" i="2"/>
  <c r="AB1807" i="2"/>
  <c r="S1808" i="2"/>
  <c r="T1808" i="2"/>
  <c r="U1808" i="2"/>
  <c r="R1808" i="2" s="1"/>
  <c r="V1808" i="2"/>
  <c r="W1808" i="2"/>
  <c r="X1808" i="2"/>
  <c r="Y1808" i="2"/>
  <c r="AB1808" i="2"/>
  <c r="S1809" i="2"/>
  <c r="T1809" i="2"/>
  <c r="U1809" i="2"/>
  <c r="R1809" i="2" s="1"/>
  <c r="V1809" i="2"/>
  <c r="W1809" i="2"/>
  <c r="X1809" i="2"/>
  <c r="Y1809" i="2"/>
  <c r="AB1809" i="2"/>
  <c r="S1810" i="2"/>
  <c r="T1810" i="2"/>
  <c r="U1810" i="2"/>
  <c r="R1810" i="2" s="1"/>
  <c r="V1810" i="2"/>
  <c r="W1810" i="2"/>
  <c r="X1810" i="2"/>
  <c r="Y1810" i="2"/>
  <c r="AB1810" i="2"/>
  <c r="R1811" i="2"/>
  <c r="S1811" i="2"/>
  <c r="T1811" i="2"/>
  <c r="U1811" i="2"/>
  <c r="V1811" i="2"/>
  <c r="W1811" i="2"/>
  <c r="X1811" i="2"/>
  <c r="Y1811" i="2"/>
  <c r="AB1811" i="2"/>
  <c r="R1812" i="2"/>
  <c r="S1812" i="2"/>
  <c r="T1812" i="2"/>
  <c r="U1812" i="2"/>
  <c r="V1812" i="2"/>
  <c r="W1812" i="2"/>
  <c r="X1812" i="2"/>
  <c r="Y1812" i="2"/>
  <c r="AB1812" i="2"/>
  <c r="S1813" i="2"/>
  <c r="T1813" i="2"/>
  <c r="U1813" i="2"/>
  <c r="R1813" i="2" s="1"/>
  <c r="V1813" i="2"/>
  <c r="W1813" i="2"/>
  <c r="X1813" i="2"/>
  <c r="Y1813" i="2"/>
  <c r="AB1813" i="2"/>
  <c r="S1814" i="2"/>
  <c r="U1814" i="2"/>
  <c r="V1814" i="2"/>
  <c r="X1814" i="2"/>
  <c r="Y1814" i="2"/>
  <c r="AB1814" i="2"/>
  <c r="S1815" i="2"/>
  <c r="U1815" i="2"/>
  <c r="V1815" i="2"/>
  <c r="X1815" i="2"/>
  <c r="Y1815" i="2"/>
  <c r="AB1815" i="2"/>
  <c r="S1816" i="2"/>
  <c r="U1816" i="2"/>
  <c r="R1816" i="2" s="1"/>
  <c r="V1816" i="2"/>
  <c r="X1816" i="2"/>
  <c r="Y1816" i="2"/>
  <c r="AB1816" i="2"/>
  <c r="S1817" i="2"/>
  <c r="U1817" i="2"/>
  <c r="V1817" i="2"/>
  <c r="X1817" i="2"/>
  <c r="Y1817" i="2"/>
  <c r="AB1817" i="2"/>
  <c r="R1818" i="2"/>
  <c r="S1818" i="2"/>
  <c r="T1818" i="2"/>
  <c r="U1818" i="2"/>
  <c r="V1818" i="2"/>
  <c r="W1818" i="2"/>
  <c r="X1818" i="2"/>
  <c r="Y1818" i="2"/>
  <c r="AB1818" i="2"/>
  <c r="R1819" i="2"/>
  <c r="S1819" i="2"/>
  <c r="T1819" i="2"/>
  <c r="U1819" i="2"/>
  <c r="V1819" i="2"/>
  <c r="W1819" i="2"/>
  <c r="X1819" i="2"/>
  <c r="Y1819" i="2"/>
  <c r="AB1819" i="2"/>
  <c r="R1820" i="2"/>
  <c r="S1820" i="2"/>
  <c r="T1820" i="2"/>
  <c r="U1820" i="2"/>
  <c r="V1820" i="2"/>
  <c r="W1820" i="2"/>
  <c r="X1820" i="2"/>
  <c r="Y1820" i="2"/>
  <c r="AB1820" i="2"/>
  <c r="S1821" i="2"/>
  <c r="U1821" i="2"/>
  <c r="V1821" i="2"/>
  <c r="X1821" i="2"/>
  <c r="Y1821" i="2"/>
  <c r="AB1821" i="2"/>
  <c r="R1822" i="2"/>
  <c r="S1822" i="2"/>
  <c r="T1822" i="2"/>
  <c r="U1822" i="2"/>
  <c r="V1822" i="2"/>
  <c r="W1822" i="2"/>
  <c r="X1822" i="2"/>
  <c r="Y1822" i="2"/>
  <c r="AB1822" i="2"/>
  <c r="R1823" i="2"/>
  <c r="S1823" i="2"/>
  <c r="T1823" i="2"/>
  <c r="U1823" i="2"/>
  <c r="V1823" i="2"/>
  <c r="W1823" i="2"/>
  <c r="X1823" i="2"/>
  <c r="Y1823" i="2"/>
  <c r="AB1823" i="2"/>
  <c r="R1824" i="2"/>
  <c r="S1824" i="2"/>
  <c r="T1824" i="2"/>
  <c r="U1824" i="2"/>
  <c r="V1824" i="2"/>
  <c r="W1824" i="2"/>
  <c r="X1824" i="2"/>
  <c r="Y1824" i="2"/>
  <c r="AB1824" i="2"/>
  <c r="R1825" i="2"/>
  <c r="S1825" i="2"/>
  <c r="T1825" i="2"/>
  <c r="U1825" i="2"/>
  <c r="V1825" i="2"/>
  <c r="W1825" i="2"/>
  <c r="X1825" i="2"/>
  <c r="Y1825" i="2"/>
  <c r="AB1825" i="2"/>
  <c r="S1826" i="2"/>
  <c r="U1826" i="2"/>
  <c r="V1826" i="2"/>
  <c r="X1826" i="2"/>
  <c r="Y1826" i="2"/>
  <c r="AB1826" i="2"/>
  <c r="R1827" i="2"/>
  <c r="S1827" i="2"/>
  <c r="T1827" i="2"/>
  <c r="U1827" i="2"/>
  <c r="V1827" i="2"/>
  <c r="W1827" i="2"/>
  <c r="X1827" i="2"/>
  <c r="Y1827" i="2"/>
  <c r="AB1827" i="2"/>
  <c r="R1828" i="2"/>
  <c r="S1828" i="2"/>
  <c r="T1828" i="2"/>
  <c r="U1828" i="2"/>
  <c r="V1828" i="2"/>
  <c r="W1828" i="2"/>
  <c r="X1828" i="2"/>
  <c r="Y1828" i="2"/>
  <c r="AB1828" i="2"/>
  <c r="S1829" i="2"/>
  <c r="U1829" i="2"/>
  <c r="V1829" i="2"/>
  <c r="X1829" i="2"/>
  <c r="Y1829" i="2"/>
  <c r="AB1829" i="2"/>
  <c r="O11" i="28"/>
  <c r="O12" i="28"/>
  <c r="O13" i="28"/>
  <c r="O14" i="28"/>
  <c r="O15" i="28"/>
  <c r="O16" i="28"/>
  <c r="O17" i="28"/>
  <c r="O18" i="28"/>
  <c r="O19" i="28"/>
  <c r="O20" i="28"/>
  <c r="O21" i="28"/>
  <c r="O22" i="28"/>
  <c r="O23" i="28"/>
  <c r="O24" i="28"/>
  <c r="O25" i="28"/>
  <c r="O26" i="28"/>
  <c r="O27" i="28"/>
  <c r="O28" i="28"/>
  <c r="O29" i="28"/>
  <c r="O30" i="28"/>
  <c r="O10" i="28"/>
  <c r="U10" i="2"/>
  <c r="R1174" i="2" l="1"/>
  <c r="R1617" i="2"/>
  <c r="R1096" i="2"/>
  <c r="R1763" i="2"/>
  <c r="R1762" i="2"/>
  <c r="R1366" i="2"/>
  <c r="R1365" i="2"/>
  <c r="R191" i="2"/>
  <c r="R1814" i="2"/>
  <c r="R1775" i="2"/>
  <c r="R1726" i="2"/>
  <c r="R1721" i="2"/>
  <c r="R1083" i="2"/>
  <c r="R239" i="2"/>
  <c r="R1742" i="2"/>
  <c r="R1807" i="2"/>
  <c r="R1791" i="2"/>
  <c r="R1790" i="2"/>
  <c r="R1670" i="2"/>
  <c r="R1104" i="2"/>
  <c r="R1206" i="2"/>
  <c r="R1205" i="2"/>
  <c r="R1136" i="2"/>
  <c r="R1135" i="2"/>
  <c r="R1693" i="2"/>
  <c r="R1318" i="2"/>
  <c r="R1317" i="2"/>
  <c r="R1302" i="2"/>
  <c r="R1301" i="2"/>
  <c r="R1269" i="2"/>
  <c r="R1746" i="2"/>
  <c r="R1745" i="2"/>
  <c r="R1214" i="2"/>
  <c r="R1213" i="2"/>
  <c r="R1198" i="2"/>
  <c r="R1197" i="2"/>
  <c r="R1158" i="2"/>
  <c r="R1157" i="2"/>
  <c r="R183" i="2"/>
  <c r="R1630" i="2"/>
  <c r="R1309" i="2"/>
  <c r="R1815" i="2"/>
  <c r="R1766" i="2"/>
  <c r="R1282" i="2"/>
  <c r="R1281" i="2"/>
  <c r="R1092" i="2"/>
  <c r="R1091" i="2"/>
  <c r="R255" i="2"/>
  <c r="R1729" i="2"/>
  <c r="R1349" i="2"/>
  <c r="R1190" i="2"/>
  <c r="R1124" i="2"/>
  <c r="R1123" i="2"/>
  <c r="R1686" i="2"/>
  <c r="R1685" i="2"/>
  <c r="R1682" i="2"/>
  <c r="R1681" i="2"/>
  <c r="R1678" i="2"/>
  <c r="R1677" i="2"/>
  <c r="R1674" i="2"/>
  <c r="R1618" i="2"/>
  <c r="R1290" i="2"/>
  <c r="R1289" i="2"/>
  <c r="R1274" i="2"/>
  <c r="R1273" i="2"/>
  <c r="R1182" i="2"/>
  <c r="R1181" i="2"/>
  <c r="R1139" i="2"/>
  <c r="R1111" i="2"/>
  <c r="R19" i="2"/>
  <c r="R1257" i="2"/>
  <c r="R1166" i="2"/>
  <c r="R1165" i="2"/>
  <c r="R1718" i="2"/>
  <c r="R1266" i="2"/>
  <c r="R1265" i="2"/>
  <c r="R1143" i="2"/>
  <c r="R131" i="2"/>
  <c r="R1741" i="2"/>
  <c r="R1783" i="2"/>
  <c r="R1621" i="2"/>
  <c r="R1615" i="2"/>
  <c r="R1705" i="2"/>
  <c r="R1702" i="2"/>
  <c r="R1701" i="2"/>
  <c r="R1671" i="2"/>
  <c r="R1626" i="2"/>
  <c r="R1787" i="2"/>
  <c r="R1826" i="2"/>
  <c r="R1627" i="2"/>
  <c r="R1613" i="2"/>
  <c r="R1614" i="2"/>
  <c r="R1370" i="2"/>
  <c r="R1367" i="2"/>
  <c r="R1351" i="2"/>
  <c r="R1314" i="2"/>
  <c r="R1313" i="2"/>
  <c r="R1286" i="2"/>
  <c r="R1285" i="2"/>
  <c r="R1249" i="2"/>
  <c r="R1210" i="2"/>
  <c r="R1209" i="2"/>
  <c r="R1178" i="2"/>
  <c r="R1177" i="2"/>
  <c r="R1154" i="2"/>
  <c r="R1151" i="2"/>
  <c r="R1148" i="2"/>
  <c r="R300" i="2"/>
  <c r="R299" i="2"/>
  <c r="R92" i="2"/>
  <c r="R1119" i="2"/>
  <c r="R1305" i="2"/>
  <c r="R1277" i="2"/>
  <c r="R1245" i="2"/>
  <c r="R1201" i="2"/>
  <c r="R1161" i="2"/>
  <c r="R1140" i="2"/>
  <c r="R171" i="2"/>
  <c r="R140" i="2"/>
  <c r="R1146" i="2"/>
  <c r="R1298" i="2"/>
  <c r="R1297" i="2"/>
  <c r="R1261" i="2"/>
  <c r="R1186" i="2"/>
  <c r="R1185" i="2"/>
  <c r="R1108" i="2"/>
  <c r="R103" i="2"/>
  <c r="R1321" i="2"/>
  <c r="R1293" i="2"/>
  <c r="R1253" i="2"/>
  <c r="R1193" i="2"/>
  <c r="R1776" i="2"/>
  <c r="R1764" i="2"/>
  <c r="R1756" i="2"/>
  <c r="R1829" i="2"/>
  <c r="R1788" i="2"/>
  <c r="R1793" i="2"/>
  <c r="R1772" i="2"/>
  <c r="R1744" i="2"/>
  <c r="R1752" i="2"/>
  <c r="R1792" i="2"/>
  <c r="R1817" i="2"/>
  <c r="R1821" i="2"/>
  <c r="R1768" i="2"/>
  <c r="R1303" i="2"/>
  <c r="R1142" i="2"/>
  <c r="R1361" i="2"/>
  <c r="R1345" i="2"/>
  <c r="R1299" i="2"/>
  <c r="R1359" i="2"/>
  <c r="R1777" i="2"/>
  <c r="R1773" i="2"/>
  <c r="R1761" i="2"/>
  <c r="R1369" i="2"/>
  <c r="R1295" i="2"/>
  <c r="R1789" i="2"/>
  <c r="R1765" i="2"/>
  <c r="R1757" i="2"/>
  <c r="R1749" i="2"/>
  <c r="R1720" i="2"/>
  <c r="R1712" i="2"/>
  <c r="R1708" i="2"/>
  <c r="R1680" i="2"/>
  <c r="R1676" i="2"/>
  <c r="R1668" i="2"/>
  <c r="R1740" i="2"/>
  <c r="R1732" i="2"/>
  <c r="R1728" i="2"/>
  <c r="R1716" i="2"/>
  <c r="R1704" i="2"/>
  <c r="R1692" i="2"/>
  <c r="R1684" i="2"/>
  <c r="R1672" i="2"/>
  <c r="R1632" i="2"/>
  <c r="R1628" i="2"/>
  <c r="R1624" i="2"/>
  <c r="R1620" i="2"/>
  <c r="R1616" i="2"/>
  <c r="R1319" i="2"/>
  <c r="R1315" i="2"/>
  <c r="R1149" i="2"/>
  <c r="R1311" i="2"/>
  <c r="R1363" i="2"/>
  <c r="R1355" i="2"/>
  <c r="R1347" i="2"/>
  <c r="R1307" i="2"/>
  <c r="R1129" i="2"/>
  <c r="R1176" i="2"/>
  <c r="R1164" i="2"/>
  <c r="R1160" i="2"/>
  <c r="R1156" i="2"/>
  <c r="R1138" i="2"/>
  <c r="R1101" i="2"/>
  <c r="R1150" i="2"/>
  <c r="R1126" i="2"/>
  <c r="R1287" i="2"/>
  <c r="R1279" i="2"/>
  <c r="R1275" i="2"/>
  <c r="R1263" i="2"/>
  <c r="R1251" i="2"/>
  <c r="R1211" i="2"/>
  <c r="R1207" i="2"/>
  <c r="R1203" i="2"/>
  <c r="R1199" i="2"/>
  <c r="R1191" i="2"/>
  <c r="R1183" i="2"/>
  <c r="R1175" i="2"/>
  <c r="R1167" i="2"/>
  <c r="R1163" i="2"/>
  <c r="R1159" i="2"/>
  <c r="R1155" i="2"/>
  <c r="R1117" i="2"/>
  <c r="R1291" i="2"/>
  <c r="R1283" i="2"/>
  <c r="R1259" i="2"/>
  <c r="R1255" i="2"/>
  <c r="R1097" i="2"/>
  <c r="R1109" i="2"/>
  <c r="R1093" i="2"/>
  <c r="R1130" i="2"/>
  <c r="R1105" i="2"/>
  <c r="R1110" i="2"/>
  <c r="R1106" i="2"/>
  <c r="R1102" i="2"/>
  <c r="R1098" i="2"/>
  <c r="R1094" i="2"/>
  <c r="R1090" i="2"/>
  <c r="R1086" i="2"/>
  <c r="R330" i="2"/>
  <c r="R254" i="2"/>
  <c r="R238" i="2"/>
  <c r="R182" i="2"/>
  <c r="R94" i="2"/>
  <c r="R410" i="2"/>
  <c r="R437" i="2"/>
  <c r="R329" i="2"/>
  <c r="R253" i="2"/>
  <c r="R129" i="2"/>
  <c r="R105" i="2"/>
  <c r="R93" i="2"/>
  <c r="R17" i="2"/>
  <c r="R13" i="2"/>
  <c r="O31" i="28"/>
  <c r="V10" i="2" l="1"/>
  <c r="V8" i="2"/>
  <c r="W8" i="2"/>
  <c r="Y10" i="2"/>
  <c r="U1633" i="2"/>
  <c r="R1633" i="2" s="1"/>
  <c r="U829" i="2"/>
  <c r="R829" i="2" s="1"/>
  <c r="U989" i="2"/>
  <c r="R989" i="2" s="1"/>
  <c r="U57" i="2"/>
  <c r="R57" i="2" s="1"/>
  <c r="U1635" i="2"/>
  <c r="R1635" i="2" s="1"/>
  <c r="U1634" i="2"/>
  <c r="R1634" i="2" s="1"/>
  <c r="U1024" i="2"/>
  <c r="R1024" i="2" s="1"/>
  <c r="U906" i="2"/>
  <c r="R906" i="2" s="1"/>
  <c r="W1293" i="2" l="1"/>
  <c r="T1293" i="2" s="1"/>
  <c r="W1178" i="2"/>
  <c r="T1178" i="2" s="1"/>
  <c r="W1676" i="2"/>
  <c r="T1676" i="2" s="1"/>
  <c r="W1181" i="2"/>
  <c r="T1181" i="2" s="1"/>
  <c r="W1787" i="2"/>
  <c r="T1787" i="2" s="1"/>
  <c r="W1146" i="2"/>
  <c r="T1146" i="2" s="1"/>
  <c r="W1262" i="2"/>
  <c r="T1262" i="2" s="1"/>
  <c r="W1358" i="2"/>
  <c r="T1358" i="2" s="1"/>
  <c r="W1626" i="2"/>
  <c r="T1626" i="2" s="1"/>
  <c r="W12" i="2"/>
  <c r="T12" i="2" s="1"/>
  <c r="W1153" i="2"/>
  <c r="T1153" i="2" s="1"/>
  <c r="W1097" i="2"/>
  <c r="T1097" i="2" s="1"/>
  <c r="W1125" i="2"/>
  <c r="T1125" i="2" s="1"/>
  <c r="W1200" i="2"/>
  <c r="T1200" i="2" s="1"/>
  <c r="W1144" i="2"/>
  <c r="T1144" i="2" s="1"/>
  <c r="W1300" i="2"/>
  <c r="T1300" i="2" s="1"/>
  <c r="W1162" i="2"/>
  <c r="T1162" i="2" s="1"/>
  <c r="W1356" i="2"/>
  <c r="T1356" i="2" s="1"/>
  <c r="W1628" i="2"/>
  <c r="T1628" i="2" s="1"/>
  <c r="W1319" i="2"/>
  <c r="T1319" i="2" s="1"/>
  <c r="W1207" i="2"/>
  <c r="T1207" i="2" s="1"/>
  <c r="W1206" i="2"/>
  <c r="T1206" i="2" s="1"/>
  <c r="W1361" i="2"/>
  <c r="T1361" i="2" s="1"/>
  <c r="W1349" i="2"/>
  <c r="T1349" i="2" s="1"/>
  <c r="W1245" i="2"/>
  <c r="T1245" i="2" s="1"/>
  <c r="W1277" i="2"/>
  <c r="T1277" i="2" s="1"/>
  <c r="W1165" i="2"/>
  <c r="T1165" i="2" s="1"/>
  <c r="W1286" i="2"/>
  <c r="T1286" i="2" s="1"/>
  <c r="W1158" i="2"/>
  <c r="T1158" i="2" s="1"/>
  <c r="W1741" i="2"/>
  <c r="T1741" i="2" s="1"/>
  <c r="W1098" i="2"/>
  <c r="T1098" i="2" s="1"/>
  <c r="W1757" i="2"/>
  <c r="T1757" i="2" s="1"/>
  <c r="W1751" i="2"/>
  <c r="T1751" i="2" s="1"/>
  <c r="W1320" i="2"/>
  <c r="T1320" i="2" s="1"/>
  <c r="W1276" i="2"/>
  <c r="T1276" i="2" s="1"/>
  <c r="W1817" i="2"/>
  <c r="T1817" i="2" s="1"/>
  <c r="W1137" i="2"/>
  <c r="T1137" i="2" s="1"/>
  <c r="W1121" i="2"/>
  <c r="T1121" i="2" s="1"/>
  <c r="W1821" i="2"/>
  <c r="T1821" i="2" s="1"/>
  <c r="W1130" i="2"/>
  <c r="T1130" i="2" s="1"/>
  <c r="W1711" i="2"/>
  <c r="T1711" i="2" s="1"/>
  <c r="W1260" i="2"/>
  <c r="T1260" i="2" s="1"/>
  <c r="W1772" i="2"/>
  <c r="T1772" i="2" s="1"/>
  <c r="W1266" i="2"/>
  <c r="T1266" i="2" s="1"/>
  <c r="W1671" i="2"/>
  <c r="T1671" i="2" s="1"/>
  <c r="W14" i="2"/>
  <c r="T14" i="2" s="1"/>
  <c r="W1124" i="2"/>
  <c r="T1124" i="2" s="1"/>
  <c r="W1104" i="2"/>
  <c r="T1104" i="2" s="1"/>
  <c r="W1720" i="2"/>
  <c r="T1720" i="2" s="1"/>
  <c r="W1746" i="2"/>
  <c r="T1746" i="2" s="1"/>
  <c r="W1766" i="2"/>
  <c r="T1766" i="2" s="1"/>
  <c r="W1294" i="2"/>
  <c r="T1294" i="2" s="1"/>
  <c r="W1184" i="2"/>
  <c r="T1184" i="2" s="1"/>
  <c r="W1107" i="2"/>
  <c r="T1107" i="2" s="1"/>
  <c r="W1783" i="2"/>
  <c r="T1783" i="2" s="1"/>
  <c r="W1778" i="2"/>
  <c r="T1778" i="2" s="1"/>
  <c r="W1284" i="2"/>
  <c r="T1284" i="2" s="1"/>
  <c r="W1249" i="2"/>
  <c r="T1249" i="2" s="1"/>
  <c r="W1727" i="2"/>
  <c r="T1727" i="2" s="1"/>
  <c r="W1752" i="2"/>
  <c r="T1752" i="2" s="1"/>
  <c r="W1669" i="2"/>
  <c r="T1669" i="2" s="1"/>
  <c r="W1718" i="2"/>
  <c r="T1718" i="2" s="1"/>
  <c r="W1111" i="2"/>
  <c r="T1111" i="2" s="1"/>
  <c r="W1814" i="2"/>
  <c r="T1814" i="2" s="1"/>
  <c r="W1702" i="2"/>
  <c r="T1702" i="2" s="1"/>
  <c r="W1773" i="2"/>
  <c r="T1773" i="2" s="1"/>
  <c r="W1775" i="2"/>
  <c r="T1775" i="2" s="1"/>
  <c r="W1690" i="2"/>
  <c r="T1690" i="2" s="1"/>
  <c r="W1208" i="2"/>
  <c r="T1208" i="2" s="1"/>
  <c r="W1278" i="2"/>
  <c r="T1278" i="2" s="1"/>
  <c r="W1683" i="2"/>
  <c r="T1683" i="2" s="1"/>
  <c r="W1703" i="2"/>
  <c r="T1703" i="2" s="1"/>
  <c r="W1292" i="2"/>
  <c r="T1292" i="2" s="1"/>
  <c r="W1246" i="2"/>
  <c r="T1246" i="2" s="1"/>
  <c r="W1101" i="2"/>
  <c r="T1101" i="2" s="1"/>
  <c r="W1109" i="2"/>
  <c r="T1109" i="2" s="1"/>
  <c r="W1614" i="2"/>
  <c r="T1614" i="2" s="1"/>
  <c r="W1275" i="2"/>
  <c r="T1275" i="2" s="1"/>
  <c r="W1740" i="2"/>
  <c r="T1740" i="2" s="1"/>
  <c r="W1175" i="2"/>
  <c r="T1175" i="2" s="1"/>
  <c r="W1259" i="2"/>
  <c r="T1259" i="2" s="1"/>
  <c r="W1620" i="2"/>
  <c r="T1620" i="2" s="1"/>
  <c r="W1630" i="2"/>
  <c r="T1630" i="2" s="1"/>
  <c r="W1096" i="2"/>
  <c r="T1096" i="2" s="1"/>
  <c r="W1177" i="2"/>
  <c r="T1177" i="2" s="1"/>
  <c r="W1632" i="2"/>
  <c r="T1632" i="2" s="1"/>
  <c r="W1684" i="2"/>
  <c r="T1684" i="2" s="1"/>
  <c r="W1745" i="2"/>
  <c r="T1745" i="2" s="1"/>
  <c r="W1204" i="2"/>
  <c r="T1204" i="2" s="1"/>
  <c r="W1679" i="2"/>
  <c r="T1679" i="2" s="1"/>
  <c r="W1257" i="2"/>
  <c r="T1257" i="2" s="1"/>
  <c r="W1105" i="2"/>
  <c r="T1105" i="2" s="1"/>
  <c r="W1214" i="2"/>
  <c r="T1214" i="2" s="1"/>
  <c r="W1631" i="2"/>
  <c r="T1631" i="2" s="1"/>
  <c r="W1732" i="2"/>
  <c r="T1732" i="2" s="1"/>
  <c r="W1269" i="2"/>
  <c r="T1269" i="2" s="1"/>
  <c r="W1138" i="2"/>
  <c r="T1138" i="2" s="1"/>
  <c r="W1209" i="2"/>
  <c r="T1209" i="2" s="1"/>
  <c r="W1086" i="2"/>
  <c r="T1086" i="2" s="1"/>
  <c r="W1164" i="2"/>
  <c r="T1164" i="2" s="1"/>
  <c r="W1347" i="2"/>
  <c r="T1347" i="2" s="1"/>
  <c r="W1668" i="2"/>
  <c r="T1668" i="2" s="1"/>
  <c r="W1678" i="2"/>
  <c r="T1678" i="2" s="1"/>
  <c r="W1675" i="2"/>
  <c r="T1675" i="2" s="1"/>
  <c r="W1627" i="2"/>
  <c r="T1627" i="2" s="1"/>
  <c r="W1252" i="2"/>
  <c r="T1252" i="2" s="1"/>
  <c r="W1768" i="2"/>
  <c r="T1768" i="2" s="1"/>
  <c r="W1152" i="2"/>
  <c r="T1152" i="2" s="1"/>
  <c r="W1622" i="2"/>
  <c r="T1622" i="2" s="1"/>
  <c r="W1093" i="2"/>
  <c r="T1093" i="2" s="1"/>
  <c r="W1196" i="2"/>
  <c r="T1196" i="2" s="1"/>
  <c r="W1302" i="2"/>
  <c r="T1302" i="2" s="1"/>
  <c r="W1756" i="2"/>
  <c r="T1756" i="2" s="1"/>
  <c r="W1829" i="2"/>
  <c r="T1829" i="2" s="1"/>
  <c r="W1670" i="2"/>
  <c r="T1670" i="2" s="1"/>
  <c r="W1309" i="2"/>
  <c r="T1309" i="2" s="1"/>
  <c r="W1744" i="2"/>
  <c r="T1744" i="2" s="1"/>
  <c r="W1151" i="2"/>
  <c r="T1151" i="2" s="1"/>
  <c r="W1155" i="2"/>
  <c r="T1155" i="2" s="1"/>
  <c r="W1682" i="2"/>
  <c r="T1682" i="2" s="1"/>
  <c r="W1148" i="2"/>
  <c r="T1148" i="2" s="1"/>
  <c r="W1712" i="2"/>
  <c r="T1712" i="2" s="1"/>
  <c r="W1321" i="2"/>
  <c r="T1321" i="2" s="1"/>
  <c r="W1616" i="2"/>
  <c r="T1616" i="2" s="1"/>
  <c r="W1749" i="2"/>
  <c r="T1749" i="2" s="1"/>
  <c r="W1774" i="2"/>
  <c r="T1774" i="2" s="1"/>
  <c r="W1619" i="2"/>
  <c r="T1619" i="2" s="1"/>
  <c r="W1691" i="2"/>
  <c r="T1691" i="2" s="1"/>
  <c r="W1150" i="2"/>
  <c r="T1150" i="2" s="1"/>
  <c r="W1176" i="2"/>
  <c r="T1176" i="2" s="1"/>
  <c r="W1188" i="2"/>
  <c r="T1188" i="2" s="1"/>
  <c r="W1112" i="2"/>
  <c r="T1112" i="2" s="1"/>
  <c r="W1167" i="2"/>
  <c r="T1167" i="2" s="1"/>
  <c r="W1282" i="2"/>
  <c r="T1282" i="2" s="1"/>
  <c r="W1692" i="2"/>
  <c r="T1692" i="2" s="1"/>
  <c r="W1143" i="2"/>
  <c r="T1143" i="2" s="1"/>
  <c r="W1285" i="2"/>
  <c r="T1285" i="2" s="1"/>
  <c r="W1305" i="2"/>
  <c r="T1305" i="2" s="1"/>
  <c r="W1366" i="2"/>
  <c r="T1366" i="2" s="1"/>
  <c r="W1348" i="2"/>
  <c r="T1348" i="2" s="1"/>
  <c r="W1613" i="2"/>
  <c r="T1613" i="2" s="1"/>
  <c r="W1141" i="2"/>
  <c r="T1141" i="2" s="1"/>
  <c r="W1303" i="2"/>
  <c r="T1303" i="2" s="1"/>
  <c r="W1126" i="2"/>
  <c r="T1126" i="2" s="1"/>
  <c r="W1156" i="2"/>
  <c r="T1156" i="2" s="1"/>
  <c r="W1083" i="2"/>
  <c r="T1083" i="2" s="1"/>
  <c r="W1776" i="2"/>
  <c r="T1776" i="2" s="1"/>
  <c r="W1354" i="2"/>
  <c r="T1354" i="2" s="1"/>
  <c r="W1128" i="2"/>
  <c r="T1128" i="2" s="1"/>
  <c r="W1677" i="2"/>
  <c r="T1677" i="2" s="1"/>
  <c r="W1312" i="2"/>
  <c r="T1312" i="2" s="1"/>
  <c r="W1790" i="2"/>
  <c r="T1790" i="2" s="1"/>
  <c r="W1123" i="2"/>
  <c r="T1123" i="2" s="1"/>
  <c r="W1211" i="2"/>
  <c r="T1211" i="2" s="1"/>
  <c r="W1701" i="2"/>
  <c r="T1701" i="2" s="1"/>
  <c r="W1314" i="2"/>
  <c r="T1314" i="2" s="1"/>
  <c r="W1743" i="2"/>
  <c r="T1743" i="2" s="1"/>
  <c r="W1192" i="2"/>
  <c r="T1192" i="2" s="1"/>
  <c r="W1198" i="2"/>
  <c r="T1198" i="2" s="1"/>
  <c r="W1108" i="2"/>
  <c r="T1108" i="2" s="1"/>
  <c r="W1788" i="2"/>
  <c r="T1788" i="2" s="1"/>
  <c r="W1308" i="2"/>
  <c r="T1308" i="2" s="1"/>
  <c r="W1202" i="2"/>
  <c r="T1202" i="2" s="1"/>
  <c r="W1617" i="2"/>
  <c r="T1617" i="2" s="1"/>
  <c r="W1705" i="2"/>
  <c r="T1705" i="2" s="1"/>
  <c r="W1624" i="2"/>
  <c r="T1624" i="2" s="1"/>
  <c r="W1110" i="2"/>
  <c r="T1110" i="2" s="1"/>
  <c r="W1765" i="2"/>
  <c r="T1765" i="2" s="1"/>
  <c r="W1190" i="2"/>
  <c r="T1190" i="2" s="1"/>
  <c r="W1263" i="2"/>
  <c r="T1263" i="2" s="1"/>
  <c r="W1298" i="2"/>
  <c r="T1298" i="2" s="1"/>
  <c r="W1798" i="2"/>
  <c r="T1798" i="2" s="1"/>
  <c r="W1272" i="2"/>
  <c r="T1272" i="2" s="1"/>
  <c r="W1142" i="2"/>
  <c r="T1142" i="2" s="1"/>
  <c r="W1363" i="2"/>
  <c r="T1363" i="2" s="1"/>
  <c r="W1264" i="2"/>
  <c r="T1264" i="2" s="1"/>
  <c r="W1186" i="2"/>
  <c r="T1186" i="2" s="1"/>
  <c r="W1673" i="2"/>
  <c r="T1673" i="2" s="1"/>
  <c r="W1686" i="2"/>
  <c r="T1686" i="2" s="1"/>
  <c r="W1793" i="2"/>
  <c r="T1793" i="2" s="1"/>
  <c r="W1258" i="2"/>
  <c r="T1258" i="2" s="1"/>
  <c r="W1615" i="2"/>
  <c r="T1615" i="2" s="1"/>
  <c r="W1145" i="2"/>
  <c r="T1145" i="2" s="1"/>
  <c r="W1092" i="2"/>
  <c r="T1092" i="2" s="1"/>
  <c r="W1355" i="2"/>
  <c r="T1355" i="2" s="1"/>
  <c r="W1370" i="2"/>
  <c r="T1370" i="2" s="1"/>
  <c r="W1681" i="2"/>
  <c r="T1681" i="2" s="1"/>
  <c r="W1157" i="2"/>
  <c r="T1157" i="2" s="1"/>
  <c r="W1261" i="2"/>
  <c r="T1261" i="2" s="1"/>
  <c r="W1268" i="2"/>
  <c r="T1268" i="2" s="1"/>
  <c r="W1761" i="2"/>
  <c r="T1761" i="2" s="1"/>
  <c r="W1351" i="2"/>
  <c r="T1351" i="2" s="1"/>
  <c r="W1807" i="2"/>
  <c r="T1807" i="2" s="1"/>
  <c r="W1129" i="2"/>
  <c r="T1129" i="2" s="1"/>
  <c r="W1345" i="2"/>
  <c r="T1345" i="2" s="1"/>
  <c r="W1318" i="2"/>
  <c r="T1318" i="2" s="1"/>
  <c r="W1291" i="2"/>
  <c r="T1291" i="2" s="1"/>
  <c r="W1201" i="2"/>
  <c r="T1201" i="2" s="1"/>
  <c r="W1136" i="2"/>
  <c r="T1136" i="2" s="1"/>
  <c r="W1135" i="2"/>
  <c r="T1135" i="2" s="1"/>
  <c r="W1166" i="2"/>
  <c r="T1166" i="2" s="1"/>
  <c r="W1794" i="2"/>
  <c r="T1794" i="2" s="1"/>
  <c r="W1299" i="2"/>
  <c r="T1299" i="2" s="1"/>
  <c r="W1290" i="2"/>
  <c r="T1290" i="2" s="1"/>
  <c r="W1311" i="2"/>
  <c r="T1311" i="2" s="1"/>
  <c r="W1789" i="2"/>
  <c r="T1789" i="2" s="1"/>
  <c r="W1719" i="2"/>
  <c r="T1719" i="2" s="1"/>
  <c r="W1117" i="2"/>
  <c r="T1117" i="2" s="1"/>
  <c r="W1102" i="2"/>
  <c r="T1102" i="2" s="1"/>
  <c r="W1193" i="2"/>
  <c r="T1193" i="2" s="1"/>
  <c r="W1154" i="2"/>
  <c r="T1154" i="2" s="1"/>
  <c r="W1369" i="2"/>
  <c r="T1369" i="2" s="1"/>
  <c r="W1163" i="2"/>
  <c r="T1163" i="2" s="1"/>
  <c r="W1674" i="2"/>
  <c r="T1674" i="2" s="1"/>
  <c r="W1210" i="2"/>
  <c r="T1210" i="2" s="1"/>
  <c r="W1350" i="2"/>
  <c r="T1350" i="2" s="1"/>
  <c r="W1764" i="2"/>
  <c r="T1764" i="2" s="1"/>
  <c r="W1352" i="2"/>
  <c r="T1352" i="2" s="1"/>
  <c r="W1131" i="2"/>
  <c r="T1131" i="2" s="1"/>
  <c r="W1212" i="2"/>
  <c r="T1212" i="2" s="1"/>
  <c r="W1729" i="2"/>
  <c r="T1729" i="2" s="1"/>
  <c r="W1280" i="2"/>
  <c r="T1280" i="2" s="1"/>
  <c r="W1362" i="2"/>
  <c r="T1362" i="2" s="1"/>
  <c r="W1183" i="2"/>
  <c r="T1183" i="2" s="1"/>
  <c r="W1119" i="2"/>
  <c r="T1119" i="2" s="1"/>
  <c r="W1317" i="2"/>
  <c r="T1317" i="2" s="1"/>
  <c r="W1094" i="2"/>
  <c r="T1094" i="2" s="1"/>
  <c r="W1693" i="2"/>
  <c r="T1693" i="2" s="1"/>
  <c r="W1364" i="2"/>
  <c r="T1364" i="2" s="1"/>
  <c r="W1310" i="2"/>
  <c r="T1310" i="2" s="1"/>
  <c r="W1254" i="2"/>
  <c r="T1254" i="2" s="1"/>
  <c r="W1767" i="2"/>
  <c r="T1767" i="2" s="1"/>
  <c r="W1368" i="2"/>
  <c r="T1368" i="2" s="1"/>
  <c r="W1315" i="2"/>
  <c r="T1315" i="2" s="1"/>
  <c r="W1758" i="2"/>
  <c r="T1758" i="2" s="1"/>
  <c r="W1149" i="2"/>
  <c r="T1149" i="2" s="1"/>
  <c r="W1274" i="2"/>
  <c r="T1274" i="2" s="1"/>
  <c r="W1306" i="2"/>
  <c r="T1306" i="2" s="1"/>
  <c r="W13" i="2"/>
  <c r="T13" i="2" s="1"/>
  <c r="W1251" i="2"/>
  <c r="T1251" i="2" s="1"/>
  <c r="W1160" i="2"/>
  <c r="T1160" i="2" s="1"/>
  <c r="W1281" i="2"/>
  <c r="T1281" i="2" s="1"/>
  <c r="W1301" i="2"/>
  <c r="T1301" i="2" s="1"/>
  <c r="W1621" i="2"/>
  <c r="T1621" i="2" s="1"/>
  <c r="W1618" i="2"/>
  <c r="T1618" i="2" s="1"/>
  <c r="W1307" i="2"/>
  <c r="T1307" i="2" s="1"/>
  <c r="W1629" i="2"/>
  <c r="T1629" i="2" s="1"/>
  <c r="W16" i="2"/>
  <c r="T16" i="2" s="1"/>
  <c r="W1139" i="2"/>
  <c r="T1139" i="2" s="1"/>
  <c r="W1255" i="2"/>
  <c r="T1255" i="2" s="1"/>
  <c r="W1680" i="2"/>
  <c r="T1680" i="2" s="1"/>
  <c r="W1185" i="2"/>
  <c r="T1185" i="2" s="1"/>
  <c r="W1283" i="2"/>
  <c r="T1283" i="2" s="1"/>
  <c r="W1360" i="2"/>
  <c r="T1360" i="2" s="1"/>
  <c r="W1316" i="2"/>
  <c r="T1316" i="2" s="1"/>
  <c r="W1710" i="2"/>
  <c r="T1710" i="2" s="1"/>
  <c r="W1763" i="2"/>
  <c r="T1763" i="2" s="1"/>
  <c r="W1704" i="2"/>
  <c r="T1704" i="2" s="1"/>
  <c r="W1194" i="2"/>
  <c r="T1194" i="2" s="1"/>
  <c r="W1344" i="2"/>
  <c r="T1344" i="2" s="1"/>
  <c r="W1106" i="2"/>
  <c r="T1106" i="2" s="1"/>
  <c r="W1288" i="2"/>
  <c r="T1288" i="2" s="1"/>
  <c r="W1792" i="2"/>
  <c r="T1792" i="2" s="1"/>
  <c r="W1091" i="2"/>
  <c r="T1091" i="2" s="1"/>
  <c r="W19" i="2"/>
  <c r="T19" i="2" s="1"/>
  <c r="W1826" i="2"/>
  <c r="T1826" i="2" s="1"/>
  <c r="W1791" i="2"/>
  <c r="T1791" i="2" s="1"/>
  <c r="W1295" i="2"/>
  <c r="T1295" i="2" s="1"/>
  <c r="W1279" i="2"/>
  <c r="T1279" i="2" s="1"/>
  <c r="W1289" i="2"/>
  <c r="T1289" i="2" s="1"/>
  <c r="W1088" i="2"/>
  <c r="T1088" i="2" s="1"/>
  <c r="W1090" i="2"/>
  <c r="T1090" i="2" s="1"/>
  <c r="W1287" i="2"/>
  <c r="T1287" i="2" s="1"/>
  <c r="W1359" i="2"/>
  <c r="T1359" i="2" s="1"/>
  <c r="W1762" i="2"/>
  <c r="T1762" i="2" s="1"/>
  <c r="W1273" i="2"/>
  <c r="T1273" i="2" s="1"/>
  <c r="W1816" i="2"/>
  <c r="T1816" i="2" s="1"/>
  <c r="W1672" i="2"/>
  <c r="T1672" i="2" s="1"/>
  <c r="W1815" i="2"/>
  <c r="T1815" i="2" s="1"/>
  <c r="W1199" i="2"/>
  <c r="T1199" i="2" s="1"/>
  <c r="W1726" i="2"/>
  <c r="T1726" i="2" s="1"/>
  <c r="W1213" i="2"/>
  <c r="T1213" i="2" s="1"/>
  <c r="W1742" i="2"/>
  <c r="T1742" i="2" s="1"/>
  <c r="W17" i="2"/>
  <c r="T17" i="2" s="1"/>
  <c r="W1728" i="2"/>
  <c r="T1728" i="2" s="1"/>
  <c r="W1174" i="2"/>
  <c r="T1174" i="2" s="1"/>
  <c r="W1095" i="2"/>
  <c r="T1095" i="2" s="1"/>
  <c r="W1191" i="2"/>
  <c r="T1191" i="2" s="1"/>
  <c r="W1365" i="2"/>
  <c r="T1365" i="2" s="1"/>
  <c r="W1197" i="2"/>
  <c r="T1197" i="2" s="1"/>
  <c r="W1721" i="2"/>
  <c r="T1721" i="2" s="1"/>
  <c r="W1777" i="2"/>
  <c r="T1777" i="2" s="1"/>
  <c r="W1367" i="2"/>
  <c r="T1367" i="2" s="1"/>
  <c r="W1161" i="2"/>
  <c r="T1161" i="2" s="1"/>
  <c r="W1313" i="2"/>
  <c r="T1313" i="2" s="1"/>
  <c r="W1182" i="2"/>
  <c r="T1182" i="2" s="1"/>
  <c r="W1716" i="2"/>
  <c r="T1716" i="2" s="1"/>
  <c r="W1708" i="2"/>
  <c r="T1708" i="2" s="1"/>
  <c r="W1253" i="2"/>
  <c r="T1253" i="2" s="1"/>
  <c r="W1140" i="2"/>
  <c r="T1140" i="2" s="1"/>
  <c r="W1203" i="2"/>
  <c r="T1203" i="2" s="1"/>
  <c r="W1297" i="2"/>
  <c r="T1297" i="2" s="1"/>
  <c r="W1159" i="2"/>
  <c r="T1159" i="2" s="1"/>
  <c r="W1265" i="2"/>
  <c r="T1265" i="2" s="1"/>
  <c r="W1685" i="2"/>
  <c r="T1685" i="2" s="1"/>
  <c r="W1205" i="2"/>
  <c r="T1205" i="2" s="1"/>
  <c r="W18" i="2"/>
  <c r="T18" i="2" s="1"/>
  <c r="W1304" i="2"/>
  <c r="T1304" i="2" s="1"/>
  <c r="V93" i="2"/>
  <c r="S93" i="2" s="1"/>
  <c r="V105" i="2"/>
  <c r="S105" i="2" s="1"/>
  <c r="V182" i="2"/>
  <c r="S182" i="2" s="1"/>
  <c r="V94" i="2"/>
  <c r="S94" i="2" s="1"/>
  <c r="V253" i="2"/>
  <c r="S253" i="2" s="1"/>
  <c r="V140" i="2"/>
  <c r="S140" i="2" s="1"/>
  <c r="V171" i="2"/>
  <c r="S171" i="2" s="1"/>
  <c r="V183" i="2"/>
  <c r="S183" i="2" s="1"/>
  <c r="V192" i="2"/>
  <c r="S192" i="2" s="1"/>
  <c r="V131" i="2"/>
  <c r="S131" i="2" s="1"/>
  <c r="V103" i="2"/>
  <c r="S103" i="2" s="1"/>
  <c r="V300" i="2"/>
  <c r="S300" i="2" s="1"/>
  <c r="V254" i="2"/>
  <c r="S254" i="2" s="1"/>
  <c r="V132" i="2"/>
  <c r="S132" i="2" s="1"/>
  <c r="V410" i="2"/>
  <c r="S410" i="2" s="1"/>
  <c r="V239" i="2"/>
  <c r="S239" i="2" s="1"/>
  <c r="V92" i="2"/>
  <c r="S92" i="2" s="1"/>
  <c r="V255" i="2"/>
  <c r="S255" i="2" s="1"/>
  <c r="V329" i="2"/>
  <c r="S329" i="2" s="1"/>
  <c r="V129" i="2"/>
  <c r="S129" i="2" s="1"/>
  <c r="V128" i="2"/>
  <c r="S128" i="2" s="1"/>
  <c r="V330" i="2"/>
  <c r="S330" i="2" s="1"/>
  <c r="V191" i="2"/>
  <c r="S191" i="2" s="1"/>
  <c r="V238" i="2"/>
  <c r="S238" i="2" s="1"/>
  <c r="V331" i="2"/>
  <c r="S331" i="2" s="1"/>
  <c r="V437" i="2"/>
  <c r="S437" i="2" s="1"/>
  <c r="V104" i="2"/>
  <c r="S104" i="2" s="1"/>
  <c r="V299" i="2"/>
  <c r="S299" i="2" s="1"/>
  <c r="U1028" i="2"/>
  <c r="R1028" i="2" s="1"/>
  <c r="U1025" i="2"/>
  <c r="R1025" i="2" s="1"/>
  <c r="U1029" i="2"/>
  <c r="R1029" i="2" s="1"/>
  <c r="U907" i="2"/>
  <c r="R907" i="2" s="1"/>
  <c r="U909" i="2"/>
  <c r="R909" i="2" s="1"/>
  <c r="U910" i="2"/>
  <c r="R910" i="2" s="1"/>
  <c r="U911" i="2"/>
  <c r="R911" i="2" s="1"/>
  <c r="U908" i="2"/>
  <c r="R908" i="2" s="1"/>
  <c r="U993" i="2"/>
  <c r="R993" i="2" s="1"/>
  <c r="U1769" i="2"/>
  <c r="R1769" i="2" s="1"/>
  <c r="U997" i="2"/>
  <c r="R997" i="2" s="1"/>
  <c r="U990" i="2"/>
  <c r="R990" i="2" s="1"/>
  <c r="U448" i="2"/>
  <c r="R448" i="2" s="1"/>
  <c r="U1753" i="2"/>
  <c r="U924" i="2"/>
  <c r="R924" i="2" s="1"/>
  <c r="U998" i="2"/>
  <c r="R998" i="2" s="1"/>
  <c r="U1390" i="2"/>
  <c r="R1390" i="2" s="1"/>
  <c r="U1383" i="2"/>
  <c r="R1383" i="2" s="1"/>
  <c r="U586" i="2"/>
  <c r="R586" i="2" s="1"/>
  <c r="U996" i="2"/>
  <c r="R996" i="2" s="1"/>
  <c r="U913" i="2"/>
  <c r="R913" i="2" s="1"/>
  <c r="U912" i="2"/>
  <c r="R912" i="2" s="1"/>
  <c r="U560" i="2"/>
  <c r="R560" i="2" s="1"/>
  <c r="U564" i="2"/>
  <c r="R564" i="2" s="1"/>
  <c r="U561" i="2"/>
  <c r="R561" i="2" s="1"/>
  <c r="U552" i="2"/>
  <c r="R552" i="2" s="1"/>
  <c r="U1007" i="2"/>
  <c r="R1007" i="2" s="1"/>
  <c r="U1011" i="2"/>
  <c r="R1011" i="2" s="1"/>
  <c r="U934" i="2"/>
  <c r="R934" i="2" s="1"/>
  <c r="U1009" i="2"/>
  <c r="R1009" i="2" s="1"/>
  <c r="U925" i="2"/>
  <c r="R925" i="2" s="1"/>
  <c r="U1397" i="2"/>
  <c r="R1397" i="2" s="1"/>
  <c r="U936" i="2"/>
  <c r="R936" i="2" s="1"/>
  <c r="U937" i="2"/>
  <c r="R937" i="2" s="1"/>
  <c r="U1012" i="2"/>
  <c r="R1012" i="2" s="1"/>
  <c r="U589" i="2"/>
  <c r="R589" i="2" s="1"/>
  <c r="U1013" i="2"/>
  <c r="R1013" i="2" s="1"/>
  <c r="U1398" i="2"/>
  <c r="R1398" i="2" s="1"/>
  <c r="U1384" i="2"/>
  <c r="R1384" i="2" s="1"/>
  <c r="U1010" i="2"/>
  <c r="R1010" i="2" s="1"/>
  <c r="U715" i="2"/>
  <c r="R715" i="2" s="1"/>
  <c r="U708" i="2"/>
  <c r="R708" i="2" s="1"/>
  <c r="U930" i="2"/>
  <c r="R930" i="2" s="1"/>
  <c r="U705" i="2"/>
  <c r="R705" i="2" s="1"/>
  <c r="U927" i="2"/>
  <c r="R927" i="2" s="1"/>
  <c r="U1015" i="2"/>
  <c r="R1015" i="2" s="1"/>
  <c r="U585" i="2"/>
  <c r="R585" i="2" s="1"/>
  <c r="U709" i="2"/>
  <c r="R709" i="2" s="1"/>
  <c r="U931" i="2"/>
  <c r="R931" i="2" s="1"/>
  <c r="U1393" i="2"/>
  <c r="R1393" i="2" s="1"/>
  <c r="U1005" i="2"/>
  <c r="R1005" i="2" s="1"/>
  <c r="U928" i="2"/>
  <c r="R928" i="2" s="1"/>
  <c r="U1002" i="2"/>
  <c r="R1002" i="2" s="1"/>
  <c r="U710" i="2"/>
  <c r="R710" i="2" s="1"/>
  <c r="U932" i="2"/>
  <c r="R932" i="2" s="1"/>
  <c r="U995" i="2"/>
  <c r="R995" i="2" s="1"/>
  <c r="U926" i="2"/>
  <c r="R926" i="2" s="1"/>
  <c r="U1006" i="2"/>
  <c r="R1006" i="2" s="1"/>
  <c r="U714" i="2"/>
  <c r="R714" i="2" s="1"/>
  <c r="U707" i="2"/>
  <c r="R707" i="2" s="1"/>
  <c r="U929" i="2"/>
  <c r="R929" i="2" s="1"/>
  <c r="U587" i="2"/>
  <c r="R587" i="2" s="1"/>
  <c r="U711" i="2"/>
  <c r="R711" i="2" s="1"/>
  <c r="U933" i="2"/>
  <c r="R933" i="2" s="1"/>
  <c r="U1395" i="2"/>
  <c r="R1395" i="2" s="1"/>
  <c r="U1014" i="2"/>
  <c r="R1014" i="2" s="1"/>
  <c r="U584" i="2"/>
  <c r="R584" i="2" s="1"/>
  <c r="U1392" i="2"/>
  <c r="R1392" i="2" s="1"/>
  <c r="U923" i="2"/>
  <c r="R923" i="2" s="1"/>
  <c r="U588" i="2"/>
  <c r="R588" i="2" s="1"/>
  <c r="U1396" i="2"/>
  <c r="R1396" i="2" s="1"/>
  <c r="U1389" i="2"/>
  <c r="R1389" i="2" s="1"/>
  <c r="U920" i="2"/>
  <c r="R920" i="2" s="1"/>
  <c r="U1382" i="2"/>
  <c r="R1382" i="2" s="1"/>
  <c r="U1008" i="2"/>
  <c r="R1008" i="2" s="1"/>
  <c r="U994" i="2"/>
  <c r="R994" i="2" s="1"/>
  <c r="U1379" i="2"/>
  <c r="R1379" i="2" s="1"/>
  <c r="U935" i="2"/>
  <c r="R935" i="2" s="1"/>
  <c r="U991" i="2"/>
  <c r="R991" i="2" s="1"/>
  <c r="U921" i="2"/>
  <c r="R921" i="2" s="1"/>
  <c r="U1388" i="2"/>
  <c r="R1388" i="2" s="1"/>
  <c r="U717" i="2"/>
  <c r="R717" i="2" s="1"/>
  <c r="U1394" i="2"/>
  <c r="R1394" i="2" s="1"/>
  <c r="U583" i="2"/>
  <c r="R583" i="2" s="1"/>
  <c r="U999" i="2"/>
  <c r="R999" i="2" s="1"/>
  <c r="U1391" i="2"/>
  <c r="R1391" i="2" s="1"/>
  <c r="U922" i="2"/>
  <c r="R922" i="2" s="1"/>
  <c r="U718" i="2"/>
  <c r="R718" i="2" s="1"/>
  <c r="U940" i="2"/>
  <c r="R940" i="2" s="1"/>
  <c r="U1003" i="2"/>
  <c r="R1003" i="2" s="1"/>
  <c r="U1381" i="2"/>
  <c r="R1381" i="2" s="1"/>
  <c r="U1000" i="2"/>
  <c r="R1000" i="2" s="1"/>
  <c r="U1001" i="2"/>
  <c r="R1001" i="2" s="1"/>
  <c r="W1753" i="2" l="1"/>
  <c r="T1753" i="2" s="1"/>
  <c r="R1753" i="2"/>
  <c r="L55" i="41"/>
  <c r="L56" i="41"/>
  <c r="L57" i="41"/>
  <c r="L58" i="41"/>
  <c r="L59" i="41"/>
  <c r="L60" i="41"/>
  <c r="L61" i="41"/>
  <c r="L63" i="41"/>
  <c r="L64" i="41"/>
  <c r="L65" i="41"/>
  <c r="L66" i="41"/>
  <c r="L67" i="41"/>
  <c r="L68" i="41"/>
  <c r="L69" i="41"/>
  <c r="L70" i="41"/>
  <c r="L71" i="41"/>
  <c r="L74" i="41"/>
  <c r="L75" i="41"/>
  <c r="L76" i="41"/>
  <c r="L77" i="41"/>
  <c r="L78" i="41"/>
  <c r="L79" i="41"/>
  <c r="L80" i="41"/>
  <c r="L81" i="41"/>
  <c r="L82" i="41"/>
  <c r="L83" i="41"/>
  <c r="L54" i="41"/>
  <c r="K55" i="41"/>
  <c r="K56" i="41"/>
  <c r="K57" i="41"/>
  <c r="K58" i="41"/>
  <c r="K59" i="41"/>
  <c r="K60" i="41"/>
  <c r="K61" i="41"/>
  <c r="K63" i="41"/>
  <c r="K64" i="41"/>
  <c r="K65" i="41"/>
  <c r="K66" i="41"/>
  <c r="K67" i="41"/>
  <c r="K68" i="41"/>
  <c r="K69" i="41"/>
  <c r="K70" i="41"/>
  <c r="K71" i="41"/>
  <c r="K74" i="41"/>
  <c r="K75" i="41"/>
  <c r="K76" i="41"/>
  <c r="K77" i="41"/>
  <c r="K78" i="41"/>
  <c r="K79" i="41"/>
  <c r="K80" i="41"/>
  <c r="K81" i="41"/>
  <c r="K82" i="41"/>
  <c r="K83" i="41"/>
  <c r="K54" i="41"/>
  <c r="J55" i="41"/>
  <c r="J56" i="41"/>
  <c r="J57" i="41"/>
  <c r="J58" i="41"/>
  <c r="J59" i="41"/>
  <c r="J60" i="41"/>
  <c r="J61" i="41"/>
  <c r="J63" i="41"/>
  <c r="J64" i="41"/>
  <c r="J65" i="41"/>
  <c r="J66" i="41"/>
  <c r="J67" i="41"/>
  <c r="J68" i="41"/>
  <c r="J69" i="41"/>
  <c r="J70" i="41"/>
  <c r="J71" i="41"/>
  <c r="J74" i="41"/>
  <c r="J75" i="41"/>
  <c r="J76" i="41"/>
  <c r="J77" i="41"/>
  <c r="J78" i="41"/>
  <c r="J79" i="41"/>
  <c r="J80" i="41"/>
  <c r="J81" i="41"/>
  <c r="J82" i="41"/>
  <c r="J83" i="41"/>
  <c r="J54" i="41"/>
  <c r="I55" i="41"/>
  <c r="I56" i="41"/>
  <c r="I57" i="41"/>
  <c r="I58" i="41"/>
  <c r="I59" i="41"/>
  <c r="I60" i="41"/>
  <c r="I61" i="41"/>
  <c r="I63" i="41"/>
  <c r="I64" i="41"/>
  <c r="I65" i="41"/>
  <c r="I66" i="41"/>
  <c r="I67" i="41"/>
  <c r="I68" i="41"/>
  <c r="I69" i="41"/>
  <c r="I70" i="41"/>
  <c r="I71" i="41"/>
  <c r="I74" i="41"/>
  <c r="I75" i="41"/>
  <c r="I76" i="41"/>
  <c r="I77" i="41"/>
  <c r="I78" i="41"/>
  <c r="I79" i="41"/>
  <c r="I80" i="41"/>
  <c r="I81" i="41"/>
  <c r="I82" i="41"/>
  <c r="I83" i="41"/>
  <c r="I54" i="41"/>
  <c r="H55" i="41"/>
  <c r="H56" i="41"/>
  <c r="H57" i="41"/>
  <c r="H58" i="41"/>
  <c r="H59" i="41"/>
  <c r="H60" i="41"/>
  <c r="H61" i="41"/>
  <c r="H63" i="41"/>
  <c r="H64" i="41"/>
  <c r="H65" i="41"/>
  <c r="H66" i="41"/>
  <c r="H67" i="41"/>
  <c r="H68" i="41"/>
  <c r="H69" i="41"/>
  <c r="H70" i="41"/>
  <c r="H71" i="41"/>
  <c r="H74" i="41"/>
  <c r="H75" i="41"/>
  <c r="H76" i="41"/>
  <c r="H77" i="41"/>
  <c r="H78" i="41"/>
  <c r="H79" i="41"/>
  <c r="H80" i="41"/>
  <c r="H81" i="41"/>
  <c r="H82" i="41"/>
  <c r="H83" i="41"/>
  <c r="H54" i="41"/>
  <c r="G55" i="41"/>
  <c r="G56" i="41"/>
  <c r="G57" i="41"/>
  <c r="G58" i="41"/>
  <c r="G59" i="41"/>
  <c r="G60" i="41"/>
  <c r="G61" i="41"/>
  <c r="G63" i="41"/>
  <c r="G64" i="41"/>
  <c r="G65" i="41"/>
  <c r="G66" i="41"/>
  <c r="G67" i="41"/>
  <c r="G68" i="41"/>
  <c r="G69" i="41"/>
  <c r="G70" i="41"/>
  <c r="G71" i="41"/>
  <c r="G74" i="41"/>
  <c r="G75" i="41"/>
  <c r="G76" i="41"/>
  <c r="G77" i="41"/>
  <c r="G78" i="41"/>
  <c r="G79" i="41"/>
  <c r="G80" i="41"/>
  <c r="G81" i="41"/>
  <c r="G82" i="41"/>
  <c r="G83" i="41"/>
  <c r="G54" i="41"/>
  <c r="F55" i="41"/>
  <c r="F56" i="41"/>
  <c r="F57" i="41"/>
  <c r="F58" i="41"/>
  <c r="F59" i="41"/>
  <c r="F60" i="41"/>
  <c r="F61" i="41"/>
  <c r="F63" i="41"/>
  <c r="F64" i="41"/>
  <c r="F65" i="41"/>
  <c r="F66" i="41"/>
  <c r="F67" i="41"/>
  <c r="F68" i="41"/>
  <c r="F69" i="41"/>
  <c r="F70" i="41"/>
  <c r="F71" i="41"/>
  <c r="F74" i="41"/>
  <c r="F75" i="41"/>
  <c r="F76" i="41"/>
  <c r="F77" i="41"/>
  <c r="F78" i="41"/>
  <c r="F79" i="41"/>
  <c r="F80" i="41"/>
  <c r="F81" i="41"/>
  <c r="F82" i="41"/>
  <c r="F83" i="41"/>
  <c r="F54" i="41"/>
  <c r="E55" i="41"/>
  <c r="E56" i="41"/>
  <c r="E57" i="41"/>
  <c r="E58" i="41"/>
  <c r="E59" i="41"/>
  <c r="E60" i="41"/>
  <c r="E61" i="41"/>
  <c r="E63" i="41"/>
  <c r="E64" i="41"/>
  <c r="E65" i="41"/>
  <c r="E66" i="41"/>
  <c r="E67" i="41"/>
  <c r="E68" i="41"/>
  <c r="E69" i="41"/>
  <c r="E70" i="41"/>
  <c r="E71" i="41"/>
  <c r="E74" i="41"/>
  <c r="E75" i="41"/>
  <c r="E76" i="41"/>
  <c r="E77" i="41"/>
  <c r="E78" i="41"/>
  <c r="E79" i="41"/>
  <c r="E80" i="41"/>
  <c r="E81" i="41"/>
  <c r="E82" i="41"/>
  <c r="E83" i="41"/>
  <c r="E54" i="41"/>
  <c r="D55" i="41"/>
  <c r="D56" i="41"/>
  <c r="D57" i="41"/>
  <c r="D58" i="41"/>
  <c r="D59" i="41"/>
  <c r="D60" i="41"/>
  <c r="D61" i="41"/>
  <c r="D63" i="41"/>
  <c r="D64" i="41"/>
  <c r="D65" i="41"/>
  <c r="D66" i="41"/>
  <c r="D67" i="41"/>
  <c r="D68" i="41"/>
  <c r="D69" i="41"/>
  <c r="D70" i="41"/>
  <c r="D71" i="41"/>
  <c r="D74" i="41"/>
  <c r="D75" i="41"/>
  <c r="D76" i="41"/>
  <c r="D77" i="41"/>
  <c r="D78" i="41"/>
  <c r="D79" i="41"/>
  <c r="D80" i="41"/>
  <c r="D81" i="41"/>
  <c r="D82" i="41"/>
  <c r="D83" i="41"/>
  <c r="D54" i="41"/>
  <c r="C55" i="41"/>
  <c r="C56" i="41"/>
  <c r="C57" i="41"/>
  <c r="C58" i="41"/>
  <c r="C59" i="41"/>
  <c r="C60" i="41"/>
  <c r="C61" i="41"/>
  <c r="C63" i="41"/>
  <c r="C64" i="41"/>
  <c r="C65" i="41"/>
  <c r="C66" i="41"/>
  <c r="C67" i="41"/>
  <c r="C68" i="41"/>
  <c r="C69" i="41"/>
  <c r="C70" i="41"/>
  <c r="C71" i="41"/>
  <c r="C74" i="41"/>
  <c r="C75" i="41"/>
  <c r="C76" i="41"/>
  <c r="C77" i="41"/>
  <c r="C78" i="41"/>
  <c r="C79" i="41"/>
  <c r="C80" i="41"/>
  <c r="C81" i="41"/>
  <c r="C82" i="41"/>
  <c r="C83" i="41"/>
  <c r="C54" i="41"/>
  <c r="B55" i="41"/>
  <c r="B56" i="41"/>
  <c r="B57" i="41"/>
  <c r="B58" i="41"/>
  <c r="B59" i="41"/>
  <c r="B60" i="41"/>
  <c r="B61" i="41"/>
  <c r="B63" i="41"/>
  <c r="B64" i="41"/>
  <c r="B65" i="41"/>
  <c r="B66" i="41"/>
  <c r="B67" i="41"/>
  <c r="B68" i="41"/>
  <c r="B69" i="41"/>
  <c r="B70" i="41"/>
  <c r="B71" i="41"/>
  <c r="B74" i="41"/>
  <c r="B75" i="41"/>
  <c r="B76" i="41"/>
  <c r="B77" i="41"/>
  <c r="B78" i="41"/>
  <c r="B79" i="41"/>
  <c r="B80" i="41"/>
  <c r="B81" i="41"/>
  <c r="B82" i="41"/>
  <c r="B83" i="41"/>
  <c r="B54" i="41"/>
  <c r="C63" i="40"/>
  <c r="C51" i="40"/>
  <c r="C36" i="40"/>
  <c r="C31" i="40"/>
  <c r="H12" i="31"/>
  <c r="H13" i="31"/>
  <c r="H14" i="31"/>
  <c r="H20" i="31"/>
  <c r="H21" i="31"/>
  <c r="H28" i="31"/>
  <c r="H29" i="31"/>
  <c r="H30" i="31"/>
  <c r="H36" i="31"/>
  <c r="H37" i="31"/>
  <c r="H38" i="31"/>
  <c r="H44" i="31"/>
  <c r="H45" i="31"/>
  <c r="H46" i="31"/>
  <c r="H52" i="31"/>
  <c r="H53" i="31"/>
  <c r="H54" i="31"/>
  <c r="H11" i="31"/>
  <c r="F54" i="31"/>
  <c r="F53" i="31"/>
  <c r="F52" i="31"/>
  <c r="F51" i="31"/>
  <c r="H51" i="31" s="1"/>
  <c r="F50" i="31"/>
  <c r="H50" i="31" s="1"/>
  <c r="F49" i="31"/>
  <c r="H49" i="31" s="1"/>
  <c r="F48" i="31"/>
  <c r="H48" i="31" s="1"/>
  <c r="F47" i="31"/>
  <c r="H47" i="31" s="1"/>
  <c r="F46" i="31"/>
  <c r="F45" i="31"/>
  <c r="F44" i="31"/>
  <c r="F43" i="31"/>
  <c r="H43" i="31" s="1"/>
  <c r="F42" i="31"/>
  <c r="H42" i="31" s="1"/>
  <c r="F41" i="31"/>
  <c r="H41" i="31" s="1"/>
  <c r="F40" i="31"/>
  <c r="H40" i="31" s="1"/>
  <c r="F39" i="31"/>
  <c r="H39" i="31" s="1"/>
  <c r="F38" i="31"/>
  <c r="F37" i="31"/>
  <c r="F36" i="31"/>
  <c r="F35" i="31"/>
  <c r="H35" i="31" s="1"/>
  <c r="F34" i="31"/>
  <c r="H34" i="31" s="1"/>
  <c r="F33" i="31"/>
  <c r="H33" i="31" s="1"/>
  <c r="F32" i="31"/>
  <c r="H32" i="31" s="1"/>
  <c r="F31" i="31"/>
  <c r="H31" i="31" s="1"/>
  <c r="F30" i="31"/>
  <c r="F29" i="31"/>
  <c r="F28" i="31"/>
  <c r="F27" i="31"/>
  <c r="H27" i="31" s="1"/>
  <c r="F26" i="31"/>
  <c r="H26" i="31" s="1"/>
  <c r="F25" i="31"/>
  <c r="H25" i="31" s="1"/>
  <c r="F24" i="31"/>
  <c r="H24" i="31" s="1"/>
  <c r="F23" i="31"/>
  <c r="H23" i="31" s="1"/>
  <c r="F22" i="31"/>
  <c r="H22" i="31" s="1"/>
  <c r="F21" i="31"/>
  <c r="F20" i="31"/>
  <c r="F19" i="31"/>
  <c r="H19" i="31" s="1"/>
  <c r="F18" i="31"/>
  <c r="H18" i="31" s="1"/>
  <c r="F17" i="31"/>
  <c r="H17" i="31" s="1"/>
  <c r="F16" i="31"/>
  <c r="H16" i="31" s="1"/>
  <c r="F15" i="31"/>
  <c r="H15" i="31" s="1"/>
  <c r="F14" i="31"/>
  <c r="M74" i="41" l="1"/>
  <c r="M75" i="41"/>
  <c r="M65" i="41"/>
  <c r="M70" i="41"/>
  <c r="M69" i="41"/>
  <c r="M67" i="41"/>
  <c r="M59" i="41"/>
  <c r="M71" i="41"/>
  <c r="I84" i="41"/>
  <c r="M61" i="41"/>
  <c r="M55" i="41"/>
  <c r="M82" i="41"/>
  <c r="M64" i="41"/>
  <c r="M60" i="41"/>
  <c r="M56" i="41"/>
  <c r="M68" i="41"/>
  <c r="M79" i="41"/>
  <c r="E84" i="41"/>
  <c r="M58" i="41"/>
  <c r="C84" i="41"/>
  <c r="M78" i="41"/>
  <c r="M57" i="41"/>
  <c r="M83" i="41"/>
  <c r="M81" i="41"/>
  <c r="M66" i="41"/>
  <c r="M54" i="41"/>
  <c r="M80" i="41"/>
  <c r="M77" i="41"/>
  <c r="M63" i="41"/>
  <c r="M76" i="41"/>
  <c r="K84" i="41"/>
  <c r="L84" i="41"/>
  <c r="J84" i="41"/>
  <c r="H84" i="41"/>
  <c r="G84" i="41"/>
  <c r="F84" i="41"/>
  <c r="D84" i="41"/>
  <c r="B84" i="41"/>
  <c r="A114" i="37"/>
  <c r="A115" i="37"/>
  <c r="A116" i="37"/>
  <c r="A117" i="37"/>
  <c r="A118" i="37"/>
  <c r="A119" i="37"/>
  <c r="A120" i="37"/>
  <c r="A121" i="37"/>
  <c r="A122" i="37"/>
  <c r="A123" i="37"/>
  <c r="A124" i="37"/>
  <c r="A125" i="37"/>
  <c r="A71" i="37"/>
  <c r="A72" i="37"/>
  <c r="A73" i="37"/>
  <c r="A74" i="37"/>
  <c r="A75" i="37"/>
  <c r="A76" i="37"/>
  <c r="A77" i="37"/>
  <c r="A78" i="37"/>
  <c r="A79" i="37"/>
  <c r="A80" i="37"/>
  <c r="A81" i="37"/>
  <c r="A82" i="37"/>
  <c r="A83" i="37"/>
  <c r="A84" i="37"/>
  <c r="A85" i="37"/>
  <c r="A86" i="37"/>
  <c r="A87" i="37"/>
  <c r="A88" i="37"/>
  <c r="A89" i="37"/>
  <c r="A90" i="37"/>
  <c r="A91" i="37"/>
  <c r="A92" i="37"/>
  <c r="A93" i="37"/>
  <c r="A94" i="37"/>
  <c r="A95" i="37"/>
  <c r="A96" i="37"/>
  <c r="A97" i="37"/>
  <c r="A98" i="37"/>
  <c r="A99" i="37"/>
  <c r="A100" i="37"/>
  <c r="A101" i="37"/>
  <c r="A102" i="37"/>
  <c r="A103" i="37"/>
  <c r="A104" i="37"/>
  <c r="A105" i="37"/>
  <c r="A106" i="37"/>
  <c r="A107" i="37"/>
  <c r="A108" i="37"/>
  <c r="A109" i="37"/>
  <c r="A110" i="37"/>
  <c r="A111" i="37"/>
  <c r="A112" i="37"/>
  <c r="A113" i="37"/>
  <c r="A70" i="37"/>
  <c r="M84" i="41" l="1"/>
  <c r="H37" i="32" s="1"/>
  <c r="A83" i="41"/>
  <c r="A82" i="41"/>
  <c r="A81" i="41"/>
  <c r="A80" i="41"/>
  <c r="A79" i="41"/>
  <c r="A78" i="41"/>
  <c r="A77" i="41"/>
  <c r="A76" i="41"/>
  <c r="A75" i="41"/>
  <c r="A74" i="41"/>
  <c r="A72" i="41"/>
  <c r="A71" i="41"/>
  <c r="A70" i="41"/>
  <c r="A69" i="41"/>
  <c r="A68" i="41"/>
  <c r="A67" i="41"/>
  <c r="A66" i="41"/>
  <c r="A65" i="41"/>
  <c r="A64" i="41"/>
  <c r="A63" i="41"/>
  <c r="A61" i="41"/>
  <c r="A60" i="41"/>
  <c r="A59" i="41"/>
  <c r="A58" i="41"/>
  <c r="A57" i="41"/>
  <c r="A56" i="41"/>
  <c r="A55" i="41"/>
  <c r="A54" i="41"/>
  <c r="L90" i="37" l="1"/>
  <c r="L123" i="37"/>
  <c r="L70" i="37"/>
  <c r="L74" i="37"/>
  <c r="L112" i="37"/>
  <c r="L117" i="37"/>
  <c r="L121" i="37"/>
  <c r="L91" i="37"/>
  <c r="L124" i="37"/>
  <c r="L109" i="37"/>
  <c r="L82" i="37"/>
  <c r="L92" i="37"/>
  <c r="L125" i="37"/>
  <c r="L106" i="37"/>
  <c r="L110" i="37"/>
  <c r="L85" i="37"/>
  <c r="L93" i="37"/>
  <c r="L97" i="37"/>
  <c r="L107" i="37"/>
  <c r="L111" i="37"/>
  <c r="L84" i="37"/>
  <c r="L120" i="37"/>
  <c r="L122" i="37"/>
  <c r="L95" i="37"/>
  <c r="L100" i="37"/>
  <c r="L108" i="37"/>
  <c r="L83" i="37"/>
  <c r="L89" i="37"/>
  <c r="L96" i="37"/>
  <c r="L98" i="37"/>
  <c r="L104" i="37"/>
  <c r="L77" i="37"/>
  <c r="L115" i="37"/>
  <c r="L99" i="37"/>
  <c r="L73" i="37"/>
  <c r="L78" i="37"/>
  <c r="L116" i="37"/>
  <c r="L101" i="37"/>
  <c r="L105" i="37"/>
  <c r="L76" i="37"/>
  <c r="L114" i="37"/>
  <c r="L102" i="37"/>
  <c r="L113" i="37"/>
  <c r="L103" i="37"/>
  <c r="L75" i="37"/>
  <c r="L79" i="37"/>
  <c r="L118" i="37"/>
  <c r="L88" i="37"/>
  <c r="L71" i="37"/>
  <c r="L81" i="37"/>
  <c r="L72" i="37"/>
  <c r="L86" i="37"/>
  <c r="L80" i="37"/>
  <c r="L119" i="37"/>
  <c r="L87" i="37"/>
  <c r="L94" i="37"/>
  <c r="L50" i="41"/>
  <c r="K50" i="41"/>
  <c r="J50" i="41"/>
  <c r="I50" i="41"/>
  <c r="H50" i="41"/>
  <c r="G50" i="41"/>
  <c r="F50" i="41"/>
  <c r="E50" i="41"/>
  <c r="D50" i="41"/>
  <c r="C50" i="41"/>
  <c r="B50" i="41"/>
  <c r="E14" i="41"/>
  <c r="E13" i="41"/>
  <c r="E12" i="41"/>
  <c r="E11" i="41"/>
  <c r="A8" i="41"/>
  <c r="A7" i="41"/>
  <c r="A6" i="41"/>
  <c r="A5" i="41"/>
  <c r="B4" i="41"/>
  <c r="A37" i="32" s="1"/>
  <c r="A4" i="41"/>
  <c r="A3" i="41"/>
  <c r="F147" i="40"/>
  <c r="D147" i="40" s="1"/>
  <c r="G147" i="40" s="1"/>
  <c r="H147" i="40" s="1"/>
  <c r="F146" i="40"/>
  <c r="D146" i="40" s="1"/>
  <c r="G146" i="40" s="1"/>
  <c r="H146" i="40" s="1"/>
  <c r="F145" i="40"/>
  <c r="D145" i="40" s="1"/>
  <c r="G145" i="40" s="1"/>
  <c r="H145" i="40" s="1"/>
  <c r="F144" i="40"/>
  <c r="D144" i="40" s="1"/>
  <c r="G144" i="40" s="1"/>
  <c r="H144" i="40" s="1"/>
  <c r="F143" i="40"/>
  <c r="D143" i="40" s="1"/>
  <c r="G143" i="40" s="1"/>
  <c r="H143" i="40" s="1"/>
  <c r="F142" i="40"/>
  <c r="D142" i="40" s="1"/>
  <c r="G142" i="40" s="1"/>
  <c r="H142" i="40" s="1"/>
  <c r="F141" i="40"/>
  <c r="D141" i="40" s="1"/>
  <c r="G141" i="40" s="1"/>
  <c r="H141" i="40" s="1"/>
  <c r="F140" i="40"/>
  <c r="D140" i="40" s="1"/>
  <c r="G140" i="40" s="1"/>
  <c r="H140" i="40" s="1"/>
  <c r="F139" i="40"/>
  <c r="D139" i="40" s="1"/>
  <c r="G139" i="40" s="1"/>
  <c r="H139" i="40" s="1"/>
  <c r="F138" i="40"/>
  <c r="D138" i="40" s="1"/>
  <c r="G138" i="40" s="1"/>
  <c r="H138" i="40" s="1"/>
  <c r="F137" i="40"/>
  <c r="D137" i="40" s="1"/>
  <c r="G137" i="40" s="1"/>
  <c r="H137" i="40" s="1"/>
  <c r="F136" i="40"/>
  <c r="D136" i="40" s="1"/>
  <c r="G136" i="40" s="1"/>
  <c r="H136" i="40" s="1"/>
  <c r="F135" i="40"/>
  <c r="D135" i="40" s="1"/>
  <c r="G135" i="40" s="1"/>
  <c r="H135" i="40" s="1"/>
  <c r="F134" i="40"/>
  <c r="D134" i="40" s="1"/>
  <c r="G134" i="40" s="1"/>
  <c r="H134" i="40" s="1"/>
  <c r="F133" i="40"/>
  <c r="D133" i="40" s="1"/>
  <c r="G133" i="40" s="1"/>
  <c r="H133" i="40" s="1"/>
  <c r="F132" i="40"/>
  <c r="D132" i="40" s="1"/>
  <c r="G132" i="40" s="1"/>
  <c r="H132" i="40" s="1"/>
  <c r="F131" i="40"/>
  <c r="D131" i="40" s="1"/>
  <c r="G131" i="40" s="1"/>
  <c r="H131" i="40" s="1"/>
  <c r="F130" i="40"/>
  <c r="D130" i="40" s="1"/>
  <c r="G130" i="40" s="1"/>
  <c r="H130" i="40" s="1"/>
  <c r="F129" i="40"/>
  <c r="D129" i="40" s="1"/>
  <c r="G129" i="40" s="1"/>
  <c r="H129" i="40" s="1"/>
  <c r="F128" i="40"/>
  <c r="D128" i="40" s="1"/>
  <c r="G128" i="40" s="1"/>
  <c r="H128" i="40" s="1"/>
  <c r="F127" i="40"/>
  <c r="D127" i="40" s="1"/>
  <c r="G127" i="40" s="1"/>
  <c r="H127" i="40" s="1"/>
  <c r="F126" i="40"/>
  <c r="D126" i="40" s="1"/>
  <c r="G126" i="40" s="1"/>
  <c r="H126" i="40" s="1"/>
  <c r="F125" i="40"/>
  <c r="D125" i="40" s="1"/>
  <c r="G125" i="40" s="1"/>
  <c r="H125" i="40" s="1"/>
  <c r="F124" i="40"/>
  <c r="D124" i="40" s="1"/>
  <c r="G124" i="40" s="1"/>
  <c r="H124" i="40" s="1"/>
  <c r="F123" i="40"/>
  <c r="D123" i="40" s="1"/>
  <c r="G123" i="40" s="1"/>
  <c r="H123" i="40" s="1"/>
  <c r="F122" i="40"/>
  <c r="D122" i="40" s="1"/>
  <c r="G122" i="40" s="1"/>
  <c r="H122" i="40" s="1"/>
  <c r="F121" i="40"/>
  <c r="D121" i="40" s="1"/>
  <c r="G121" i="40" s="1"/>
  <c r="H121" i="40" s="1"/>
  <c r="F120" i="40"/>
  <c r="D120" i="40" s="1"/>
  <c r="G120" i="40" s="1"/>
  <c r="H120" i="40" s="1"/>
  <c r="F119" i="40"/>
  <c r="D119" i="40" s="1"/>
  <c r="G119" i="40" s="1"/>
  <c r="H119" i="40" s="1"/>
  <c r="F118" i="40"/>
  <c r="D118" i="40" s="1"/>
  <c r="G118" i="40" s="1"/>
  <c r="H118" i="40" s="1"/>
  <c r="F117" i="40"/>
  <c r="D117" i="40" s="1"/>
  <c r="G117" i="40" s="1"/>
  <c r="H117" i="40" s="1"/>
  <c r="F116" i="40"/>
  <c r="D116" i="40" s="1"/>
  <c r="G116" i="40" s="1"/>
  <c r="H116" i="40" s="1"/>
  <c r="F115" i="40"/>
  <c r="D115" i="40" s="1"/>
  <c r="G115" i="40" s="1"/>
  <c r="H115" i="40" s="1"/>
  <c r="F114" i="40"/>
  <c r="D114" i="40" s="1"/>
  <c r="G114" i="40" s="1"/>
  <c r="H114" i="40" s="1"/>
  <c r="F113" i="40"/>
  <c r="D113" i="40" s="1"/>
  <c r="G113" i="40" s="1"/>
  <c r="H113" i="40" s="1"/>
  <c r="F112" i="40"/>
  <c r="D112" i="40" s="1"/>
  <c r="G112" i="40" s="1"/>
  <c r="H112" i="40" s="1"/>
  <c r="F111" i="40"/>
  <c r="D111" i="40" s="1"/>
  <c r="G111" i="40" s="1"/>
  <c r="H111" i="40" s="1"/>
  <c r="F110" i="40"/>
  <c r="D110" i="40" s="1"/>
  <c r="G110" i="40" s="1"/>
  <c r="H110" i="40" s="1"/>
  <c r="F109" i="40"/>
  <c r="D109" i="40" s="1"/>
  <c r="G109" i="40" s="1"/>
  <c r="H109" i="40" s="1"/>
  <c r="F108" i="40"/>
  <c r="D108" i="40" s="1"/>
  <c r="G108" i="40" s="1"/>
  <c r="H108" i="40" s="1"/>
  <c r="F107" i="40"/>
  <c r="D107" i="40" s="1"/>
  <c r="G107" i="40" s="1"/>
  <c r="H107" i="40" s="1"/>
  <c r="F106" i="40"/>
  <c r="D106" i="40" s="1"/>
  <c r="G106" i="40" s="1"/>
  <c r="H106" i="40" s="1"/>
  <c r="F105" i="40"/>
  <c r="D105" i="40" s="1"/>
  <c r="G105" i="40" s="1"/>
  <c r="H105" i="40" s="1"/>
  <c r="F104" i="40"/>
  <c r="D104" i="40" s="1"/>
  <c r="G104" i="40" s="1"/>
  <c r="H104" i="40" s="1"/>
  <c r="F103" i="40"/>
  <c r="D103" i="40" s="1"/>
  <c r="G103" i="40" s="1"/>
  <c r="H103" i="40" s="1"/>
  <c r="F102" i="40"/>
  <c r="D102" i="40" s="1"/>
  <c r="G102" i="40" s="1"/>
  <c r="H102" i="40" s="1"/>
  <c r="F101" i="40"/>
  <c r="D101" i="40" s="1"/>
  <c r="G101" i="40" s="1"/>
  <c r="H101" i="40" s="1"/>
  <c r="F100" i="40"/>
  <c r="D100" i="40" s="1"/>
  <c r="G100" i="40" s="1"/>
  <c r="H100" i="40" s="1"/>
  <c r="F99" i="40"/>
  <c r="D99" i="40" s="1"/>
  <c r="G99" i="40" s="1"/>
  <c r="H99" i="40" s="1"/>
  <c r="F98" i="40"/>
  <c r="D98" i="40" s="1"/>
  <c r="G98" i="40" s="1"/>
  <c r="H98" i="40" s="1"/>
  <c r="F97" i="40"/>
  <c r="D97" i="40" s="1"/>
  <c r="G97" i="40" s="1"/>
  <c r="H97" i="40" s="1"/>
  <c r="F96" i="40"/>
  <c r="D96" i="40" s="1"/>
  <c r="G96" i="40" s="1"/>
  <c r="H96" i="40" s="1"/>
  <c r="F95" i="40"/>
  <c r="D95" i="40" s="1"/>
  <c r="G95" i="40" s="1"/>
  <c r="H95" i="40" s="1"/>
  <c r="F94" i="40"/>
  <c r="D94" i="40" s="1"/>
  <c r="G94" i="40" s="1"/>
  <c r="H94" i="40" s="1"/>
  <c r="F93" i="40"/>
  <c r="D93" i="40" s="1"/>
  <c r="G93" i="40" s="1"/>
  <c r="H93" i="40" s="1"/>
  <c r="F92" i="40"/>
  <c r="D92" i="40" s="1"/>
  <c r="G92" i="40" s="1"/>
  <c r="H92" i="40" s="1"/>
  <c r="F91" i="40"/>
  <c r="D91" i="40" s="1"/>
  <c r="G91" i="40" s="1"/>
  <c r="H91" i="40" s="1"/>
  <c r="F90" i="40"/>
  <c r="D90" i="40" s="1"/>
  <c r="G90" i="40" s="1"/>
  <c r="H90" i="40" s="1"/>
  <c r="F89" i="40"/>
  <c r="D89" i="40" s="1"/>
  <c r="G89" i="40" s="1"/>
  <c r="H89" i="40" s="1"/>
  <c r="F88" i="40"/>
  <c r="D88" i="40" s="1"/>
  <c r="G88" i="40" s="1"/>
  <c r="H88" i="40" s="1"/>
  <c r="F87" i="40"/>
  <c r="D87" i="40" s="1"/>
  <c r="G87" i="40" s="1"/>
  <c r="H87" i="40" s="1"/>
  <c r="F86" i="40"/>
  <c r="D86" i="40" s="1"/>
  <c r="G86" i="40" s="1"/>
  <c r="H86" i="40" s="1"/>
  <c r="F85" i="40"/>
  <c r="D85" i="40" s="1"/>
  <c r="G85" i="40" s="1"/>
  <c r="H85" i="40" s="1"/>
  <c r="F84" i="40"/>
  <c r="D84" i="40" s="1"/>
  <c r="G84" i="40" s="1"/>
  <c r="H84" i="40" s="1"/>
  <c r="F83" i="40"/>
  <c r="D83" i="40" s="1"/>
  <c r="G83" i="40" s="1"/>
  <c r="H83" i="40" s="1"/>
  <c r="F82" i="40"/>
  <c r="D82" i="40" s="1"/>
  <c r="G82" i="40" s="1"/>
  <c r="H82" i="40" s="1"/>
  <c r="F81" i="40"/>
  <c r="D81" i="40" s="1"/>
  <c r="G81" i="40" s="1"/>
  <c r="H81" i="40" s="1"/>
  <c r="F80" i="40"/>
  <c r="D80" i="40" s="1"/>
  <c r="G80" i="40" s="1"/>
  <c r="H80" i="40" s="1"/>
  <c r="F79" i="40"/>
  <c r="D79" i="40" s="1"/>
  <c r="G79" i="40" s="1"/>
  <c r="H79" i="40" s="1"/>
  <c r="F78" i="40"/>
  <c r="D78" i="40" s="1"/>
  <c r="G78" i="40" s="1"/>
  <c r="H78" i="40" s="1"/>
  <c r="F77" i="40"/>
  <c r="D77" i="40" s="1"/>
  <c r="G77" i="40" s="1"/>
  <c r="H77" i="40" s="1"/>
  <c r="F76" i="40"/>
  <c r="D76" i="40" s="1"/>
  <c r="G76" i="40" s="1"/>
  <c r="H76" i="40" s="1"/>
  <c r="F75" i="40"/>
  <c r="D75" i="40" s="1"/>
  <c r="G75" i="40" s="1"/>
  <c r="H75" i="40" s="1"/>
  <c r="F74" i="40"/>
  <c r="D74" i="40" s="1"/>
  <c r="G74" i="40" s="1"/>
  <c r="H74" i="40" s="1"/>
  <c r="F73" i="40"/>
  <c r="D73" i="40" s="1"/>
  <c r="G73" i="40" s="1"/>
  <c r="H73" i="40" s="1"/>
  <c r="F72" i="40"/>
  <c r="D72" i="40" s="1"/>
  <c r="G72" i="40" s="1"/>
  <c r="H72" i="40" s="1"/>
  <c r="F71" i="40"/>
  <c r="D71" i="40" s="1"/>
  <c r="G71" i="40" s="1"/>
  <c r="H71" i="40" s="1"/>
  <c r="F70" i="40"/>
  <c r="D70" i="40" s="1"/>
  <c r="G70" i="40" s="1"/>
  <c r="H70" i="40" s="1"/>
  <c r="F69" i="40"/>
  <c r="D69" i="40" s="1"/>
  <c r="G69" i="40" s="1"/>
  <c r="H69" i="40" s="1"/>
  <c r="F68" i="40"/>
  <c r="D68" i="40" s="1"/>
  <c r="G68" i="40" s="1"/>
  <c r="H68" i="40" s="1"/>
  <c r="F67" i="40"/>
  <c r="D67" i="40" s="1"/>
  <c r="G67" i="40" s="1"/>
  <c r="H67" i="40" s="1"/>
  <c r="F66" i="40"/>
  <c r="D66" i="40" s="1"/>
  <c r="G66" i="40" s="1"/>
  <c r="H66" i="40" s="1"/>
  <c r="F65" i="40"/>
  <c r="D65" i="40" s="1"/>
  <c r="G65" i="40" s="1"/>
  <c r="H65" i="40" s="1"/>
  <c r="F64" i="40"/>
  <c r="D64" i="40" s="1"/>
  <c r="G64" i="40" s="1"/>
  <c r="H64" i="40" s="1"/>
  <c r="F63" i="40"/>
  <c r="D63" i="40" s="1"/>
  <c r="G63" i="40" s="1"/>
  <c r="H63" i="40" s="1"/>
  <c r="F62" i="40"/>
  <c r="D62" i="40" s="1"/>
  <c r="G62" i="40" s="1"/>
  <c r="H62" i="40" s="1"/>
  <c r="F61" i="40"/>
  <c r="D61" i="40" s="1"/>
  <c r="G61" i="40" s="1"/>
  <c r="H61" i="40" s="1"/>
  <c r="F60" i="40"/>
  <c r="D60" i="40" s="1"/>
  <c r="G60" i="40" s="1"/>
  <c r="H60" i="40" s="1"/>
  <c r="F59" i="40"/>
  <c r="D59" i="40" s="1"/>
  <c r="G59" i="40" s="1"/>
  <c r="H59" i="40" s="1"/>
  <c r="F58" i="40"/>
  <c r="D58" i="40" s="1"/>
  <c r="G58" i="40" s="1"/>
  <c r="H58" i="40" s="1"/>
  <c r="F57" i="40"/>
  <c r="D57" i="40" s="1"/>
  <c r="G57" i="40" s="1"/>
  <c r="H57" i="40" s="1"/>
  <c r="F56" i="40"/>
  <c r="D56" i="40" s="1"/>
  <c r="G56" i="40" s="1"/>
  <c r="H56" i="40" s="1"/>
  <c r="F55" i="40"/>
  <c r="D55" i="40" s="1"/>
  <c r="G55" i="40" s="1"/>
  <c r="H55" i="40" s="1"/>
  <c r="F54" i="40"/>
  <c r="D54" i="40" s="1"/>
  <c r="G54" i="40" s="1"/>
  <c r="H54" i="40" s="1"/>
  <c r="F53" i="40"/>
  <c r="D53" i="40" s="1"/>
  <c r="G53" i="40" s="1"/>
  <c r="H53" i="40" s="1"/>
  <c r="F52" i="40"/>
  <c r="D52" i="40" s="1"/>
  <c r="G52" i="40" s="1"/>
  <c r="H52" i="40" s="1"/>
  <c r="F51" i="40"/>
  <c r="D51" i="40" s="1"/>
  <c r="G51" i="40" s="1"/>
  <c r="H51" i="40" s="1"/>
  <c r="F50" i="40"/>
  <c r="D50" i="40" s="1"/>
  <c r="G50" i="40" s="1"/>
  <c r="H50" i="40" s="1"/>
  <c r="F49" i="40"/>
  <c r="D49" i="40" s="1"/>
  <c r="G49" i="40" s="1"/>
  <c r="H49" i="40" s="1"/>
  <c r="F48" i="40"/>
  <c r="D48" i="40" s="1"/>
  <c r="G48" i="40" s="1"/>
  <c r="H48" i="40" s="1"/>
  <c r="F47" i="40"/>
  <c r="D47" i="40" s="1"/>
  <c r="G47" i="40" s="1"/>
  <c r="H47" i="40" s="1"/>
  <c r="F46" i="40"/>
  <c r="D46" i="40" s="1"/>
  <c r="G46" i="40" s="1"/>
  <c r="H46" i="40" s="1"/>
  <c r="F45" i="40"/>
  <c r="D45" i="40" s="1"/>
  <c r="G45" i="40" s="1"/>
  <c r="H45" i="40" s="1"/>
  <c r="F44" i="40"/>
  <c r="D44" i="40" s="1"/>
  <c r="G44" i="40" s="1"/>
  <c r="H44" i="40" s="1"/>
  <c r="F43" i="40"/>
  <c r="D43" i="40" s="1"/>
  <c r="G43" i="40" s="1"/>
  <c r="H43" i="40" s="1"/>
  <c r="F42" i="40"/>
  <c r="D42" i="40" s="1"/>
  <c r="G42" i="40" s="1"/>
  <c r="H42" i="40" s="1"/>
  <c r="F41" i="40"/>
  <c r="D41" i="40" s="1"/>
  <c r="G41" i="40" s="1"/>
  <c r="H41" i="40" s="1"/>
  <c r="F40" i="40"/>
  <c r="D40" i="40" s="1"/>
  <c r="G40" i="40" s="1"/>
  <c r="H40" i="40" s="1"/>
  <c r="F39" i="40"/>
  <c r="D39" i="40" s="1"/>
  <c r="G39" i="40" s="1"/>
  <c r="H39" i="40" s="1"/>
  <c r="F38" i="40"/>
  <c r="D38" i="40" s="1"/>
  <c r="G38" i="40" s="1"/>
  <c r="H38" i="40" s="1"/>
  <c r="F37" i="40"/>
  <c r="D37" i="40" s="1"/>
  <c r="G37" i="40" s="1"/>
  <c r="H37" i="40" s="1"/>
  <c r="F36" i="40"/>
  <c r="D36" i="40" s="1"/>
  <c r="G36" i="40" s="1"/>
  <c r="H36" i="40" s="1"/>
  <c r="F35" i="40"/>
  <c r="D35" i="40" s="1"/>
  <c r="G35" i="40" s="1"/>
  <c r="H35" i="40" s="1"/>
  <c r="F34" i="40"/>
  <c r="D34" i="40" s="1"/>
  <c r="G34" i="40" s="1"/>
  <c r="H34" i="40" s="1"/>
  <c r="F33" i="40"/>
  <c r="D33" i="40" s="1"/>
  <c r="G33" i="40" s="1"/>
  <c r="H33" i="40" s="1"/>
  <c r="F32" i="40"/>
  <c r="D32" i="40" s="1"/>
  <c r="G32" i="40" s="1"/>
  <c r="H32" i="40" s="1"/>
  <c r="F31" i="40"/>
  <c r="D31" i="40" s="1"/>
  <c r="G31" i="40" s="1"/>
  <c r="H31" i="40" s="1"/>
  <c r="F30" i="40"/>
  <c r="D30" i="40" s="1"/>
  <c r="G30" i="40" s="1"/>
  <c r="H30" i="40" s="1"/>
  <c r="F29" i="40"/>
  <c r="D29" i="40" s="1"/>
  <c r="G29" i="40" s="1"/>
  <c r="H29" i="40" s="1"/>
  <c r="F28" i="40"/>
  <c r="D28" i="40" s="1"/>
  <c r="G28" i="40" s="1"/>
  <c r="H28" i="40" s="1"/>
  <c r="F27" i="40"/>
  <c r="D27" i="40" s="1"/>
  <c r="G27" i="40" s="1"/>
  <c r="H27" i="40" s="1"/>
  <c r="F26" i="40"/>
  <c r="D26" i="40" s="1"/>
  <c r="G26" i="40" s="1"/>
  <c r="H26" i="40" s="1"/>
  <c r="F25" i="40"/>
  <c r="D25" i="40" s="1"/>
  <c r="G25" i="40" s="1"/>
  <c r="H25" i="40" s="1"/>
  <c r="F24" i="40"/>
  <c r="D24" i="40" s="1"/>
  <c r="G24" i="40" s="1"/>
  <c r="H24" i="40" s="1"/>
  <c r="F23" i="40"/>
  <c r="D23" i="40" s="1"/>
  <c r="G23" i="40" s="1"/>
  <c r="H23" i="40" s="1"/>
  <c r="F22" i="40"/>
  <c r="D22" i="40" s="1"/>
  <c r="G22" i="40" s="1"/>
  <c r="H22" i="40" s="1"/>
  <c r="F21" i="40"/>
  <c r="D21" i="40" s="1"/>
  <c r="G21" i="40" s="1"/>
  <c r="H21" i="40" s="1"/>
  <c r="F20" i="40"/>
  <c r="D20" i="40" s="1"/>
  <c r="G20" i="40" s="1"/>
  <c r="H20" i="40" s="1"/>
  <c r="F19" i="40"/>
  <c r="D19" i="40" s="1"/>
  <c r="G19" i="40" s="1"/>
  <c r="H19" i="40" s="1"/>
  <c r="F18" i="40"/>
  <c r="D18" i="40" s="1"/>
  <c r="G18" i="40" s="1"/>
  <c r="H18" i="40" s="1"/>
  <c r="F17" i="40"/>
  <c r="D17" i="40" s="1"/>
  <c r="G17" i="40" s="1"/>
  <c r="H17" i="40" s="1"/>
  <c r="F16" i="40"/>
  <c r="D16" i="40" s="1"/>
  <c r="G16" i="40" s="1"/>
  <c r="H16" i="40" s="1"/>
  <c r="F15" i="40"/>
  <c r="D15" i="40" s="1"/>
  <c r="G15" i="40" s="1"/>
  <c r="H15" i="40" s="1"/>
  <c r="F14" i="40"/>
  <c r="D14" i="40" s="1"/>
  <c r="G14" i="40" s="1"/>
  <c r="H14" i="40" s="1"/>
  <c r="F13" i="40"/>
  <c r="D13" i="40" s="1"/>
  <c r="G13" i="40" s="1"/>
  <c r="H13" i="40" s="1"/>
  <c r="F12" i="40"/>
  <c r="D12" i="40" s="1"/>
  <c r="G12" i="40" s="1"/>
  <c r="H12" i="40" s="1"/>
  <c r="A8" i="40"/>
  <c r="A7" i="40"/>
  <c r="A6" i="40"/>
  <c r="A5" i="40"/>
  <c r="A4" i="40"/>
  <c r="A3" i="40"/>
  <c r="S10" i="2"/>
  <c r="X10" i="2"/>
  <c r="AB10" i="2"/>
  <c r="X8" i="2"/>
  <c r="B126" i="37"/>
  <c r="C16" i="17"/>
  <c r="N45" i="18"/>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N34" i="38" s="1"/>
  <c r="M33" i="38"/>
  <c r="M34" i="38" s="1"/>
  <c r="L33" i="38"/>
  <c r="L34" i="38" s="1"/>
  <c r="K33" i="38"/>
  <c r="K34" i="38" s="1"/>
  <c r="J33" i="38"/>
  <c r="J34" i="38" s="1"/>
  <c r="I33" i="38"/>
  <c r="I34" i="38" s="1"/>
  <c r="N25" i="38"/>
  <c r="M25" i="38"/>
  <c r="L25" i="38"/>
  <c r="K25" i="38"/>
  <c r="J25" i="38"/>
  <c r="I25" i="38"/>
  <c r="B8" i="38"/>
  <c r="A8" i="38"/>
  <c r="B7" i="38"/>
  <c r="A7" i="38"/>
  <c r="B6" i="38"/>
  <c r="A6" i="38"/>
  <c r="B5" i="38"/>
  <c r="A5" i="38"/>
  <c r="B4" i="38"/>
  <c r="A4" i="38"/>
  <c r="B3" i="38"/>
  <c r="A3" i="38"/>
  <c r="C7" i="2"/>
  <c r="C6" i="2"/>
  <c r="C5" i="2"/>
  <c r="C3" i="2"/>
  <c r="B4" i="2"/>
  <c r="B5" i="2"/>
  <c r="B6" i="2"/>
  <c r="B7" i="2"/>
  <c r="B3" i="2"/>
  <c r="B6" i="28"/>
  <c r="B5" i="28"/>
  <c r="B3" i="28"/>
  <c r="A7" i="34"/>
  <c r="A6" i="34"/>
  <c r="A5" i="34"/>
  <c r="A4" i="34"/>
  <c r="A3" i="34"/>
  <c r="A2" i="34"/>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1"/>
  <c r="A31" i="32" s="1"/>
  <c r="B8" i="31"/>
  <c r="B7" i="31"/>
  <c r="B6" i="31"/>
  <c r="B5" i="31"/>
  <c r="B3" i="31"/>
  <c r="B4" i="32"/>
  <c r="A33" i="32" s="1"/>
  <c r="L27" i="34"/>
  <c r="K27" i="34"/>
  <c r="J27" i="34"/>
  <c r="I27" i="34"/>
  <c r="F27" i="34"/>
  <c r="L26" i="34"/>
  <c r="K26" i="34"/>
  <c r="J26" i="34"/>
  <c r="I26" i="34"/>
  <c r="F26" i="34"/>
  <c r="L25" i="34"/>
  <c r="K25" i="34"/>
  <c r="J25" i="34"/>
  <c r="I25" i="34"/>
  <c r="F25" i="34"/>
  <c r="L24" i="34"/>
  <c r="K24" i="34"/>
  <c r="J24" i="34"/>
  <c r="I24" i="34"/>
  <c r="F24" i="34"/>
  <c r="L23" i="34"/>
  <c r="K23" i="34"/>
  <c r="J23" i="34"/>
  <c r="I23" i="34"/>
  <c r="F23" i="34"/>
  <c r="L22" i="34"/>
  <c r="K22" i="34"/>
  <c r="J22" i="34"/>
  <c r="I22" i="34"/>
  <c r="F22" i="34"/>
  <c r="L21" i="34"/>
  <c r="K21" i="34"/>
  <c r="J21" i="34"/>
  <c r="I21" i="34"/>
  <c r="F21" i="34"/>
  <c r="L20" i="34"/>
  <c r="K20" i="34"/>
  <c r="J20" i="34"/>
  <c r="I20" i="34"/>
  <c r="F20" i="34"/>
  <c r="L19" i="34"/>
  <c r="K19" i="34"/>
  <c r="J19" i="34"/>
  <c r="I19" i="34"/>
  <c r="F19" i="34"/>
  <c r="L18" i="34"/>
  <c r="K18" i="34"/>
  <c r="J18" i="34"/>
  <c r="I18" i="34"/>
  <c r="F18" i="34"/>
  <c r="L17" i="34"/>
  <c r="K17" i="34"/>
  <c r="J17" i="34"/>
  <c r="I17" i="34"/>
  <c r="F17" i="34"/>
  <c r="B7" i="34"/>
  <c r="B6" i="34"/>
  <c r="B5" i="34"/>
  <c r="B4" i="34"/>
  <c r="B3" i="34"/>
  <c r="A35" i="32" s="1"/>
  <c r="B2" i="34"/>
  <c r="P29" i="34"/>
  <c r="L16" i="34"/>
  <c r="K16" i="34"/>
  <c r="J16" i="34"/>
  <c r="I16" i="34"/>
  <c r="F16" i="34"/>
  <c r="L15" i="34"/>
  <c r="K15" i="34"/>
  <c r="J15" i="34"/>
  <c r="I15" i="34"/>
  <c r="F15" i="34"/>
  <c r="L12" i="34"/>
  <c r="K12" i="34"/>
  <c r="J12" i="34"/>
  <c r="F12" i="34"/>
  <c r="I12" i="34" s="1"/>
  <c r="B8" i="17"/>
  <c r="B7" i="17"/>
  <c r="B6" i="17"/>
  <c r="B5" i="17"/>
  <c r="B3" i="17"/>
  <c r="B7" i="18"/>
  <c r="B6" i="18"/>
  <c r="B5" i="18"/>
  <c r="B3" i="18"/>
  <c r="N33" i="18"/>
  <c r="M33" i="18"/>
  <c r="L33" i="18"/>
  <c r="K33" i="18"/>
  <c r="J33" i="18"/>
  <c r="I33" i="18"/>
  <c r="B8" i="18"/>
  <c r="B4" i="28"/>
  <c r="C4" i="2"/>
  <c r="B4" i="18"/>
  <c r="B4" i="17"/>
  <c r="B42" i="17"/>
  <c r="B48" i="17" s="1"/>
  <c r="B53" i="17"/>
  <c r="K98" i="37" l="1"/>
  <c r="K70" i="37"/>
  <c r="K122" i="37"/>
  <c r="N27" i="34"/>
  <c r="Q27" i="34" s="1"/>
  <c r="N17" i="34"/>
  <c r="Q17" i="34" s="1"/>
  <c r="N26" i="34"/>
  <c r="Q26" i="34" s="1"/>
  <c r="K124" i="37"/>
  <c r="K82" i="37"/>
  <c r="K125" i="37"/>
  <c r="K108" i="37"/>
  <c r="K109" i="37"/>
  <c r="K103" i="37"/>
  <c r="K105" i="37"/>
  <c r="K80" i="37"/>
  <c r="K107" i="37"/>
  <c r="K118" i="37"/>
  <c r="K116" i="37"/>
  <c r="K96" i="37"/>
  <c r="K85" i="37"/>
  <c r="K102" i="37"/>
  <c r="K106" i="37"/>
  <c r="K74" i="37"/>
  <c r="K88" i="37"/>
  <c r="K84" i="37"/>
  <c r="K76" i="37"/>
  <c r="K110" i="37"/>
  <c r="K73" i="37"/>
  <c r="K94" i="37"/>
  <c r="K75" i="37"/>
  <c r="K93" i="37"/>
  <c r="K87" i="37"/>
  <c r="K123" i="37"/>
  <c r="K97" i="37"/>
  <c r="K91" i="37"/>
  <c r="K72" i="37"/>
  <c r="K78" i="37"/>
  <c r="K111" i="37"/>
  <c r="K104" i="37"/>
  <c r="K113" i="37"/>
  <c r="K92" i="37"/>
  <c r="K119" i="37"/>
  <c r="K90" i="37"/>
  <c r="K83" i="37"/>
  <c r="K89" i="37"/>
  <c r="K79" i="37"/>
  <c r="K95" i="37"/>
  <c r="K71" i="37"/>
  <c r="K120" i="37"/>
  <c r="K114" i="37"/>
  <c r="K117" i="37"/>
  <c r="K121" i="37"/>
  <c r="K86" i="37"/>
  <c r="K115" i="37"/>
  <c r="K99" i="37"/>
  <c r="K77" i="37"/>
  <c r="K100" i="37"/>
  <c r="K81" i="37"/>
  <c r="K101" i="37"/>
  <c r="N46" i="18"/>
  <c r="I46" i="18"/>
  <c r="K46" i="18"/>
  <c r="M46" i="18"/>
  <c r="L126" i="37"/>
  <c r="C12" i="37"/>
  <c r="C20" i="37"/>
  <c r="C28" i="37"/>
  <c r="C36" i="37"/>
  <c r="C44" i="37"/>
  <c r="C52" i="37"/>
  <c r="C60" i="37"/>
  <c r="C27" i="37"/>
  <c r="C13" i="37"/>
  <c r="C21" i="37"/>
  <c r="C29" i="37"/>
  <c r="C37" i="37"/>
  <c r="C45" i="37"/>
  <c r="C53" i="37"/>
  <c r="C61" i="37"/>
  <c r="C41" i="37"/>
  <c r="C43" i="37"/>
  <c r="C14" i="37"/>
  <c r="C30" i="37"/>
  <c r="C38" i="37"/>
  <c r="C46" i="37"/>
  <c r="C54" i="37"/>
  <c r="C62" i="37"/>
  <c r="C49" i="37"/>
  <c r="C51" i="37"/>
  <c r="C15" i="37"/>
  <c r="C23" i="37"/>
  <c r="C31" i="37"/>
  <c r="C39" i="37"/>
  <c r="C47" i="37"/>
  <c r="C55" i="37"/>
  <c r="C63" i="37"/>
  <c r="C57" i="37"/>
  <c r="C59" i="37"/>
  <c r="C16" i="37"/>
  <c r="C24" i="37"/>
  <c r="C32" i="37"/>
  <c r="C40" i="37"/>
  <c r="C48" i="37"/>
  <c r="C56" i="37"/>
  <c r="C64" i="37"/>
  <c r="C65" i="37"/>
  <c r="C17" i="37"/>
  <c r="C25" i="37"/>
  <c r="C33" i="37"/>
  <c r="C18" i="37"/>
  <c r="C26" i="37"/>
  <c r="C34" i="37"/>
  <c r="C42" i="37"/>
  <c r="C50" i="37"/>
  <c r="C58" i="37"/>
  <c r="C66" i="37"/>
  <c r="C19" i="37"/>
  <c r="C35" i="37"/>
  <c r="J74" i="37"/>
  <c r="J82" i="37"/>
  <c r="J90" i="37"/>
  <c r="J98" i="37"/>
  <c r="J106" i="37"/>
  <c r="J114" i="37"/>
  <c r="J122" i="37"/>
  <c r="J124" i="37"/>
  <c r="J75" i="37"/>
  <c r="J83" i="37"/>
  <c r="J91" i="37"/>
  <c r="J99" i="37"/>
  <c r="J107" i="37"/>
  <c r="J115" i="37"/>
  <c r="J123" i="37"/>
  <c r="J97" i="37"/>
  <c r="J76" i="37"/>
  <c r="J84" i="37"/>
  <c r="J92" i="37"/>
  <c r="J100" i="37"/>
  <c r="J108" i="37"/>
  <c r="J116" i="37"/>
  <c r="J113" i="37"/>
  <c r="J77" i="37"/>
  <c r="J85" i="37"/>
  <c r="J93" i="37"/>
  <c r="J101" i="37"/>
  <c r="J109" i="37"/>
  <c r="J117" i="37"/>
  <c r="J125" i="37"/>
  <c r="J105" i="37"/>
  <c r="J78" i="37"/>
  <c r="J86" i="37"/>
  <c r="J94" i="37"/>
  <c r="J102" i="37"/>
  <c r="J110" i="37"/>
  <c r="J118" i="37"/>
  <c r="J70" i="37"/>
  <c r="J73" i="37"/>
  <c r="J121" i="37"/>
  <c r="J71" i="37"/>
  <c r="J79" i="37"/>
  <c r="J87" i="37"/>
  <c r="J95" i="37"/>
  <c r="J103" i="37"/>
  <c r="J111" i="37"/>
  <c r="J119" i="37"/>
  <c r="J89" i="37"/>
  <c r="J72" i="37"/>
  <c r="J80" i="37"/>
  <c r="J88" i="37"/>
  <c r="J96" i="37"/>
  <c r="J104" i="37"/>
  <c r="J112" i="37"/>
  <c r="J120" i="37"/>
  <c r="J81" i="37"/>
  <c r="N23" i="34"/>
  <c r="Q23" i="34" s="1"/>
  <c r="N12" i="34"/>
  <c r="Q12" i="34" s="1"/>
  <c r="N22" i="34"/>
  <c r="Q22" i="34" s="1"/>
  <c r="N15" i="34"/>
  <c r="Q15" i="34" s="1"/>
  <c r="N20" i="34"/>
  <c r="Q20" i="34" s="1"/>
  <c r="N19" i="34"/>
  <c r="Q19" i="34" s="1"/>
  <c r="F11" i="37"/>
  <c r="F12" i="37"/>
  <c r="F20" i="37"/>
  <c r="F13" i="37"/>
  <c r="F21" i="37"/>
  <c r="F29" i="37"/>
  <c r="F37" i="37"/>
  <c r="F45" i="37"/>
  <c r="F53" i="37"/>
  <c r="F61" i="37"/>
  <c r="F51" i="37"/>
  <c r="F14" i="37"/>
  <c r="F22" i="37"/>
  <c r="F30" i="37"/>
  <c r="F38" i="37"/>
  <c r="F46" i="37"/>
  <c r="F54" i="37"/>
  <c r="F62" i="37"/>
  <c r="F27" i="37"/>
  <c r="F36" i="37"/>
  <c r="F15" i="37"/>
  <c r="F23" i="37"/>
  <c r="F31" i="37"/>
  <c r="F39" i="37"/>
  <c r="F47" i="37"/>
  <c r="F55" i="37"/>
  <c r="F63" i="37"/>
  <c r="F35" i="37"/>
  <c r="F44" i="37"/>
  <c r="F16" i="37"/>
  <c r="F24" i="37"/>
  <c r="F32" i="37"/>
  <c r="F40" i="37"/>
  <c r="F48" i="37"/>
  <c r="F56" i="37"/>
  <c r="F64" i="37"/>
  <c r="F59" i="37"/>
  <c r="F60" i="37"/>
  <c r="F17" i="37"/>
  <c r="F25" i="37"/>
  <c r="F33" i="37"/>
  <c r="F41" i="37"/>
  <c r="F49" i="37"/>
  <c r="F57" i="37"/>
  <c r="F65" i="37"/>
  <c r="F43" i="37"/>
  <c r="F52" i="37"/>
  <c r="F18" i="37"/>
  <c r="F26" i="37"/>
  <c r="F34" i="37"/>
  <c r="F42" i="37"/>
  <c r="F50" i="37"/>
  <c r="F58" i="37"/>
  <c r="F66" i="37"/>
  <c r="F19" i="37"/>
  <c r="F28" i="37"/>
  <c r="R10" i="2"/>
  <c r="F14" i="32" s="1"/>
  <c r="W10" i="2"/>
  <c r="T10" i="2" s="1"/>
  <c r="G11" i="37"/>
  <c r="G28" i="37"/>
  <c r="G51" i="37"/>
  <c r="G59" i="37"/>
  <c r="G66" i="37"/>
  <c r="G58" i="37"/>
  <c r="G13" i="37"/>
  <c r="G21" i="37"/>
  <c r="G29" i="37"/>
  <c r="G36" i="37"/>
  <c r="G44" i="37"/>
  <c r="G52" i="37"/>
  <c r="G60" i="37"/>
  <c r="G48" i="37"/>
  <c r="G42" i="37"/>
  <c r="G14" i="37"/>
  <c r="G30" i="37"/>
  <c r="G37" i="37"/>
  <c r="G45" i="37"/>
  <c r="G53" i="37"/>
  <c r="G61" i="37"/>
  <c r="G40" i="37"/>
  <c r="G35" i="37"/>
  <c r="G15" i="37"/>
  <c r="G23" i="37"/>
  <c r="G31" i="37"/>
  <c r="G38" i="37"/>
  <c r="G46" i="37"/>
  <c r="G54" i="37"/>
  <c r="G62" i="37"/>
  <c r="G64" i="37"/>
  <c r="G16" i="37"/>
  <c r="G32" i="37"/>
  <c r="G39" i="37"/>
  <c r="G47" i="37"/>
  <c r="G55" i="37"/>
  <c r="G63" i="37"/>
  <c r="G56" i="37"/>
  <c r="G50" i="37"/>
  <c r="G17" i="37"/>
  <c r="G33" i="37"/>
  <c r="G18" i="37"/>
  <c r="G26" i="37"/>
  <c r="G34" i="37"/>
  <c r="G41" i="37"/>
  <c r="G57" i="37"/>
  <c r="G65" i="37"/>
  <c r="G19" i="37"/>
  <c r="G27" i="37"/>
  <c r="C11" i="37"/>
  <c r="B11" i="37"/>
  <c r="B12" i="37"/>
  <c r="B20" i="37"/>
  <c r="B28" i="37"/>
  <c r="B43" i="37"/>
  <c r="B51" i="37"/>
  <c r="B59" i="37"/>
  <c r="B66" i="37"/>
  <c r="B36" i="37"/>
  <c r="B52" i="37"/>
  <c r="B53" i="37"/>
  <c r="B62" i="37"/>
  <c r="B42" i="37"/>
  <c r="B13" i="37"/>
  <c r="B21" i="37"/>
  <c r="B29" i="37"/>
  <c r="B44" i="37"/>
  <c r="B60" i="37"/>
  <c r="B54" i="37"/>
  <c r="B35" i="37"/>
  <c r="B14" i="37"/>
  <c r="B22" i="37"/>
  <c r="B30" i="37"/>
  <c r="B37" i="37"/>
  <c r="B45" i="37"/>
  <c r="B61" i="37"/>
  <c r="B64" i="37"/>
  <c r="B50" i="37"/>
  <c r="B15" i="37"/>
  <c r="B23" i="37"/>
  <c r="B31" i="37"/>
  <c r="B38" i="37"/>
  <c r="B46" i="37"/>
  <c r="B65" i="37"/>
  <c r="B58" i="37"/>
  <c r="B16" i="37"/>
  <c r="B24" i="37"/>
  <c r="B32" i="37"/>
  <c r="B39" i="37"/>
  <c r="B47" i="37"/>
  <c r="B55" i="37"/>
  <c r="B63" i="37"/>
  <c r="B19" i="37"/>
  <c r="B17" i="37"/>
  <c r="B25" i="37"/>
  <c r="B33" i="37"/>
  <c r="B40" i="37"/>
  <c r="B48" i="37"/>
  <c r="B56" i="37"/>
  <c r="B27" i="37"/>
  <c r="B18" i="37"/>
  <c r="B26" i="37"/>
  <c r="B34" i="37"/>
  <c r="B41" i="37"/>
  <c r="B49" i="37"/>
  <c r="B57" i="37"/>
  <c r="O33" i="18"/>
  <c r="L46" i="18"/>
  <c r="J46" i="18"/>
  <c r="N25" i="34"/>
  <c r="Q25" i="34" s="1"/>
  <c r="O25" i="38"/>
  <c r="F56" i="31"/>
  <c r="N16" i="34"/>
  <c r="Q16" i="34" s="1"/>
  <c r="N18" i="34"/>
  <c r="Q18" i="34" s="1"/>
  <c r="N21" i="34"/>
  <c r="Q21" i="34" s="1"/>
  <c r="N24" i="34"/>
  <c r="Q24" i="34" s="1"/>
  <c r="B51" i="17"/>
  <c r="B52" i="17"/>
  <c r="B50" i="17"/>
  <c r="H56" i="31"/>
  <c r="H31" i="32" s="1"/>
  <c r="E12" i="38"/>
  <c r="E16" i="38" s="1"/>
  <c r="H148" i="40" l="1"/>
  <c r="H33" i="32" s="1"/>
  <c r="K112" i="37"/>
  <c r="K126" i="37" s="1"/>
  <c r="E12" i="18"/>
  <c r="E16" i="18" s="1"/>
  <c r="E18" i="18" s="1"/>
  <c r="I11" i="37"/>
  <c r="I25" i="37"/>
  <c r="I37" i="37"/>
  <c r="I57" i="37"/>
  <c r="I55" i="37"/>
  <c r="I47" i="37"/>
  <c r="I39" i="37"/>
  <c r="I31" i="37"/>
  <c r="I23" i="37"/>
  <c r="I15" i="37"/>
  <c r="I51" i="37"/>
  <c r="I49" i="37"/>
  <c r="I62" i="37"/>
  <c r="I35" i="37"/>
  <c r="I54" i="37"/>
  <c r="I19" i="37"/>
  <c r="I46" i="37"/>
  <c r="I66" i="37"/>
  <c r="I38" i="37"/>
  <c r="I58" i="37"/>
  <c r="I30" i="37"/>
  <c r="I50" i="37"/>
  <c r="I14" i="37"/>
  <c r="I42" i="37"/>
  <c r="I43" i="37"/>
  <c r="I34" i="37"/>
  <c r="I41" i="37"/>
  <c r="I26" i="37"/>
  <c r="I61" i="37"/>
  <c r="I18" i="37"/>
  <c r="I53" i="37"/>
  <c r="I33" i="37"/>
  <c r="I45" i="37"/>
  <c r="I17" i="37"/>
  <c r="I29" i="37"/>
  <c r="I65" i="37"/>
  <c r="I21" i="37"/>
  <c r="I64" i="37"/>
  <c r="I13" i="37"/>
  <c r="I56" i="37"/>
  <c r="I27" i="37"/>
  <c r="I48" i="37"/>
  <c r="I60" i="37"/>
  <c r="I40" i="37"/>
  <c r="I52" i="37"/>
  <c r="I32" i="37"/>
  <c r="I44" i="37"/>
  <c r="I24" i="37"/>
  <c r="I36" i="37"/>
  <c r="I16" i="37"/>
  <c r="I28" i="37"/>
  <c r="I59" i="37"/>
  <c r="I20" i="37"/>
  <c r="I12" i="37"/>
  <c r="I63" i="37"/>
  <c r="C22" i="37"/>
  <c r="F67" i="37"/>
  <c r="J126" i="37"/>
  <c r="Q29" i="34"/>
  <c r="G43" i="37"/>
  <c r="G20" i="37"/>
  <c r="G12" i="37"/>
  <c r="G25" i="37"/>
  <c r="G24" i="37"/>
  <c r="G49" i="37"/>
  <c r="N6" i="28"/>
  <c r="G22" i="37"/>
  <c r="K65" i="37"/>
  <c r="K32" i="37"/>
  <c r="K38" i="37"/>
  <c r="K45" i="37"/>
  <c r="K52" i="37"/>
  <c r="K59" i="37"/>
  <c r="K57" i="37"/>
  <c r="K17" i="37"/>
  <c r="K31" i="37"/>
  <c r="K37" i="37"/>
  <c r="K44" i="37"/>
  <c r="K51" i="37"/>
  <c r="K50" i="37"/>
  <c r="K16" i="37"/>
  <c r="K23" i="37"/>
  <c r="K30" i="37"/>
  <c r="K36" i="37"/>
  <c r="K41" i="37"/>
  <c r="K56" i="37"/>
  <c r="K15" i="37"/>
  <c r="K29" i="37"/>
  <c r="K34" i="37"/>
  <c r="K63" i="37"/>
  <c r="K64" i="37"/>
  <c r="K35" i="37"/>
  <c r="K14" i="37"/>
  <c r="K21" i="37"/>
  <c r="K28" i="37"/>
  <c r="K26" i="37"/>
  <c r="K55" i="37"/>
  <c r="K62" i="37"/>
  <c r="K40" i="37"/>
  <c r="K42" i="37"/>
  <c r="K13" i="37"/>
  <c r="K27" i="37"/>
  <c r="K18" i="37"/>
  <c r="K47" i="37"/>
  <c r="K54" i="37"/>
  <c r="K61" i="37"/>
  <c r="K48" i="37"/>
  <c r="K58" i="37"/>
  <c r="K19" i="37"/>
  <c r="K33" i="37"/>
  <c r="K39" i="37"/>
  <c r="K46" i="37"/>
  <c r="K53" i="37"/>
  <c r="K60" i="37"/>
  <c r="K66" i="37"/>
  <c r="K11" i="37"/>
  <c r="B67" i="37"/>
  <c r="E19" i="38"/>
  <c r="E18" i="38"/>
  <c r="B54" i="17"/>
  <c r="F22" i="32"/>
  <c r="E20" i="38" l="1"/>
  <c r="E19" i="18"/>
  <c r="E20" i="18" s="1"/>
  <c r="E22" i="18" s="1"/>
  <c r="C67" i="37"/>
  <c r="I22" i="37"/>
  <c r="I67" i="37" s="1"/>
  <c r="E67" i="37"/>
  <c r="F18" i="32" s="1"/>
  <c r="K12" i="37"/>
  <c r="K24" i="37"/>
  <c r="K49" i="37"/>
  <c r="K25" i="37"/>
  <c r="K20" i="37"/>
  <c r="K43" i="37"/>
  <c r="K22" i="37"/>
  <c r="G67" i="37"/>
  <c r="E22" i="38"/>
  <c r="F16" i="32"/>
  <c r="F24" i="32"/>
  <c r="K67" i="37" l="1"/>
  <c r="C30" i="17"/>
  <c r="C32" i="17" s="1"/>
  <c r="C35" i="17" s="1"/>
  <c r="C21" i="17" s="1"/>
  <c r="C25" i="17" s="1"/>
  <c r="E23" i="38" s="1"/>
  <c r="E24" i="38" s="1"/>
  <c r="E26" i="38" l="1"/>
  <c r="E27" i="38" s="1"/>
  <c r="E23" i="18"/>
  <c r="E24" i="18" s="1"/>
  <c r="E26" i="18" l="1"/>
  <c r="E27" i="18" s="1"/>
  <c r="E33" i="38"/>
  <c r="E33" i="18" l="1"/>
  <c r="E44" i="38"/>
  <c r="E44" i="18" l="1"/>
  <c r="E48" i="18" l="1"/>
  <c r="F44" i="18" s="1"/>
  <c r="E48" i="38"/>
  <c r="F46" i="38" s="1"/>
  <c r="F35" i="18" l="1"/>
  <c r="F40" i="18"/>
  <c r="F42" i="18"/>
  <c r="F36" i="18"/>
  <c r="F43" i="18"/>
  <c r="F37" i="18"/>
  <c r="F38" i="18"/>
  <c r="F39" i="18"/>
  <c r="F41" i="18"/>
  <c r="G14" i="32"/>
  <c r="F20" i="18"/>
  <c r="F24" i="18"/>
  <c r="E50" i="18"/>
  <c r="F27" i="18"/>
  <c r="E54" i="18"/>
  <c r="E52" i="18"/>
  <c r="F33" i="18"/>
  <c r="F37" i="38"/>
  <c r="F42" i="38"/>
  <c r="F36" i="38"/>
  <c r="F35" i="38"/>
  <c r="G16" i="32"/>
  <c r="F38" i="38"/>
  <c r="F39" i="38"/>
  <c r="F40" i="38"/>
  <c r="F41" i="38"/>
  <c r="F20" i="38"/>
  <c r="F24" i="38"/>
  <c r="F27" i="38"/>
  <c r="E54" i="38"/>
  <c r="E52" i="38"/>
  <c r="E50" i="38"/>
  <c r="F33" i="38"/>
  <c r="F44" i="38"/>
  <c r="F48" i="38" s="1"/>
  <c r="F46" i="18"/>
  <c r="F48" i="18" s="1"/>
  <c r="H16" i="32" l="1"/>
  <c r="G70" i="37"/>
  <c r="G90" i="37"/>
  <c r="G78" i="37"/>
  <c r="G101" i="37"/>
  <c r="G79" i="37"/>
  <c r="G97" i="37"/>
  <c r="G71" i="37"/>
  <c r="G95" i="37"/>
  <c r="G115" i="37"/>
  <c r="G105" i="37"/>
  <c r="G93" i="37"/>
  <c r="G110" i="37"/>
  <c r="G113" i="37"/>
  <c r="G116" i="37"/>
  <c r="G88" i="37"/>
  <c r="G96" i="37"/>
  <c r="G118" i="37"/>
  <c r="G91" i="37"/>
  <c r="G92" i="37"/>
  <c r="G85" i="37"/>
  <c r="G73" i="37"/>
  <c r="G120" i="37"/>
  <c r="G111" i="37"/>
  <c r="G121" i="37"/>
  <c r="G81" i="37"/>
  <c r="G114" i="37"/>
  <c r="G123" i="37"/>
  <c r="G112" i="37"/>
  <c r="G98" i="37"/>
  <c r="G125" i="37"/>
  <c r="G72" i="37"/>
  <c r="G86" i="37"/>
  <c r="G102" i="37"/>
  <c r="G107" i="37"/>
  <c r="G87" i="37"/>
  <c r="G89" i="37"/>
  <c r="G83" i="37"/>
  <c r="G104" i="37"/>
  <c r="G124" i="37"/>
  <c r="G99" i="37"/>
  <c r="G84" i="37"/>
  <c r="G76" i="37"/>
  <c r="G100" i="37"/>
  <c r="G82" i="37"/>
  <c r="G75" i="37"/>
  <c r="G94" i="37"/>
  <c r="G77" i="37"/>
  <c r="G108" i="37"/>
  <c r="G117" i="37"/>
  <c r="G103" i="37"/>
  <c r="G106" i="37"/>
  <c r="G119" i="37"/>
  <c r="G74" i="37"/>
  <c r="G122" i="37"/>
  <c r="G109" i="37"/>
  <c r="G80" i="37"/>
  <c r="D76" i="37"/>
  <c r="D85" i="37"/>
  <c r="D101" i="37"/>
  <c r="D114" i="37"/>
  <c r="D124" i="37"/>
  <c r="D77" i="37"/>
  <c r="D87" i="37"/>
  <c r="D102" i="37"/>
  <c r="D115" i="37"/>
  <c r="D125" i="37"/>
  <c r="D84" i="37"/>
  <c r="D113" i="37"/>
  <c r="D78" i="37"/>
  <c r="D116" i="37"/>
  <c r="D88" i="37"/>
  <c r="D104" i="37"/>
  <c r="D70" i="37"/>
  <c r="D79" i="37"/>
  <c r="D94" i="37"/>
  <c r="D105" i="37"/>
  <c r="D117" i="37"/>
  <c r="D80" i="37"/>
  <c r="D95" i="37"/>
  <c r="D107" i="37"/>
  <c r="D118" i="37"/>
  <c r="D71" i="37"/>
  <c r="D82" i="37"/>
  <c r="D98" i="37"/>
  <c r="D108" i="37"/>
  <c r="D119" i="37"/>
  <c r="D83" i="37"/>
  <c r="D99" i="37"/>
  <c r="D120" i="37"/>
  <c r="D74" i="37"/>
  <c r="D110" i="37"/>
  <c r="D75" i="37"/>
  <c r="D100" i="37"/>
  <c r="D122" i="37"/>
  <c r="C121" i="37"/>
  <c r="C92" i="37"/>
  <c r="C79" i="37"/>
  <c r="C96" i="37"/>
  <c r="C98" i="37"/>
  <c r="E77" i="37"/>
  <c r="E105" i="37"/>
  <c r="E76" i="37"/>
  <c r="E96" i="37"/>
  <c r="E75" i="37"/>
  <c r="E117" i="37"/>
  <c r="E74" i="37"/>
  <c r="E116" i="37"/>
  <c r="E73" i="37"/>
  <c r="E115" i="37"/>
  <c r="E79" i="37"/>
  <c r="E114" i="37"/>
  <c r="E85" i="37"/>
  <c r="E113" i="37"/>
  <c r="C100" i="37"/>
  <c r="C71" i="37"/>
  <c r="C119" i="37"/>
  <c r="C125" i="37"/>
  <c r="C115" i="37"/>
  <c r="C94" i="37"/>
  <c r="C114" i="37"/>
  <c r="C113" i="37"/>
  <c r="C84" i="37"/>
  <c r="C93" i="37"/>
  <c r="C122" i="37"/>
  <c r="C85" i="37"/>
  <c r="C103" i="37"/>
  <c r="C74" i="37"/>
  <c r="C81" i="37"/>
  <c r="E84" i="37"/>
  <c r="E104" i="37"/>
  <c r="E83" i="37"/>
  <c r="E125" i="37"/>
  <c r="E82" i="37"/>
  <c r="E124" i="37"/>
  <c r="E81" i="37"/>
  <c r="E123" i="37"/>
  <c r="E72" i="37"/>
  <c r="E122" i="37"/>
  <c r="E93" i="37"/>
  <c r="E121" i="37"/>
  <c r="E92" i="37"/>
  <c r="E112" i="37"/>
  <c r="C73" i="37"/>
  <c r="C91" i="37"/>
  <c r="C105" i="37"/>
  <c r="C83" i="37"/>
  <c r="C86" i="37"/>
  <c r="C89" i="37"/>
  <c r="C120" i="37"/>
  <c r="C76" i="37"/>
  <c r="C90" i="37"/>
  <c r="C118" i="37"/>
  <c r="C95" i="37"/>
  <c r="C88" i="37"/>
  <c r="D89" i="37"/>
  <c r="E91" i="37"/>
  <c r="E78" i="37"/>
  <c r="E90" i="37"/>
  <c r="E102" i="37"/>
  <c r="E89" i="37"/>
  <c r="E118" i="37"/>
  <c r="E80" i="37"/>
  <c r="E94" i="37"/>
  <c r="E101" i="37"/>
  <c r="E86" i="37"/>
  <c r="E100" i="37"/>
  <c r="E120" i="37"/>
  <c r="E99" i="37"/>
  <c r="E70" i="37"/>
  <c r="C80" i="37"/>
  <c r="C101" i="37"/>
  <c r="C106" i="37"/>
  <c r="C97" i="37"/>
  <c r="C77" i="37"/>
  <c r="C117" i="37"/>
  <c r="C110" i="37"/>
  <c r="C102" i="37"/>
  <c r="C116" i="37"/>
  <c r="C87" i="37"/>
  <c r="C72" i="37"/>
  <c r="C104" i="37"/>
  <c r="C75" i="37"/>
  <c r="C78" i="37"/>
  <c r="C124" i="37"/>
  <c r="C70" i="37"/>
  <c r="E87" i="37"/>
  <c r="E98" i="37"/>
  <c r="E111" i="37"/>
  <c r="E97" i="37"/>
  <c r="E119" i="37"/>
  <c r="E88" i="37"/>
  <c r="E103" i="37"/>
  <c r="E109" i="37"/>
  <c r="E95" i="37"/>
  <c r="E108" i="37"/>
  <c r="E110" i="37"/>
  <c r="E107" i="37"/>
  <c r="E71" i="37"/>
  <c r="E106" i="37"/>
  <c r="C99" i="37"/>
  <c r="C108" i="37"/>
  <c r="C109" i="37"/>
  <c r="C112" i="37"/>
  <c r="C111" i="37"/>
  <c r="C82" i="37"/>
  <c r="C123" i="37"/>
  <c r="C107" i="37"/>
  <c r="D121" i="37"/>
  <c r="D81" i="37"/>
  <c r="D112" i="37"/>
  <c r="D90" i="37"/>
  <c r="D96" i="37"/>
  <c r="D72" i="37"/>
  <c r="D106" i="37"/>
  <c r="D92" i="37"/>
  <c r="D86" i="37"/>
  <c r="D109" i="37"/>
  <c r="D97" i="37"/>
  <c r="D91" i="37"/>
  <c r="D103" i="37"/>
  <c r="D93" i="37"/>
  <c r="D73" i="37"/>
  <c r="D123" i="37"/>
  <c r="D111" i="37"/>
  <c r="E56" i="38"/>
  <c r="G24" i="32"/>
  <c r="G18" i="32"/>
  <c r="H18" i="32" s="1"/>
  <c r="H14" i="32"/>
  <c r="G22" i="32"/>
  <c r="E56" i="18"/>
  <c r="H24" i="32" l="1"/>
  <c r="H74" i="37"/>
  <c r="H99" i="37"/>
  <c r="H119" i="37"/>
  <c r="H110" i="37"/>
  <c r="H76" i="37"/>
  <c r="H93" i="37"/>
  <c r="H91" i="37"/>
  <c r="H88" i="37"/>
  <c r="H101" i="37"/>
  <c r="H103" i="37"/>
  <c r="H82" i="37"/>
  <c r="H77" i="37"/>
  <c r="H105" i="37"/>
  <c r="H90" i="37"/>
  <c r="H87" i="37"/>
  <c r="H85" i="37"/>
  <c r="H117" i="37"/>
  <c r="H111" i="37"/>
  <c r="H112" i="37"/>
  <c r="H94" i="37"/>
  <c r="H116" i="37"/>
  <c r="H70" i="37"/>
  <c r="H75" i="37"/>
  <c r="H121" i="37"/>
  <c r="H109" i="37"/>
  <c r="H98" i="37"/>
  <c r="H124" i="37"/>
  <c r="H97" i="37"/>
  <c r="H95" i="37"/>
  <c r="H118" i="37"/>
  <c r="H72" i="37"/>
  <c r="H125" i="37"/>
  <c r="H107" i="37"/>
  <c r="H120" i="37"/>
  <c r="H92" i="37"/>
  <c r="H86" i="37"/>
  <c r="H123" i="37"/>
  <c r="H122" i="37"/>
  <c r="H78" i="37"/>
  <c r="H104" i="37"/>
  <c r="H114" i="37"/>
  <c r="H89" i="37"/>
  <c r="H100" i="37"/>
  <c r="H113" i="37"/>
  <c r="H80" i="37"/>
  <c r="H115" i="37"/>
  <c r="H73" i="37"/>
  <c r="H96" i="37"/>
  <c r="H106" i="37"/>
  <c r="H79" i="37"/>
  <c r="H84" i="37"/>
  <c r="H83" i="37"/>
  <c r="H102" i="37"/>
  <c r="H108" i="37"/>
  <c r="H71" i="37"/>
  <c r="H81" i="37"/>
  <c r="C126" i="37"/>
  <c r="E126" i="37"/>
  <c r="D126" i="37"/>
  <c r="G126" i="37"/>
  <c r="H22" i="32"/>
  <c r="F78" i="37"/>
  <c r="F123" i="37"/>
  <c r="F121" i="37"/>
  <c r="F120" i="37"/>
  <c r="F118" i="37"/>
  <c r="F98" i="37"/>
  <c r="F82" i="37"/>
  <c r="F76" i="37"/>
  <c r="F94" i="37"/>
  <c r="F99" i="37"/>
  <c r="F119" i="37"/>
  <c r="F85" i="37"/>
  <c r="F90" i="37"/>
  <c r="F89" i="37"/>
  <c r="F75" i="37"/>
  <c r="F101" i="37"/>
  <c r="F107" i="37"/>
  <c r="F125" i="37"/>
  <c r="F106" i="37"/>
  <c r="F96" i="37"/>
  <c r="F88" i="37"/>
  <c r="F74" i="37"/>
  <c r="F72" i="37"/>
  <c r="F117" i="37"/>
  <c r="F93" i="37"/>
  <c r="F97" i="37"/>
  <c r="F95" i="37"/>
  <c r="F70" i="37"/>
  <c r="F73" i="37"/>
  <c r="F114" i="37"/>
  <c r="F104" i="37"/>
  <c r="F87" i="37"/>
  <c r="F80" i="37"/>
  <c r="F100" i="37"/>
  <c r="F105" i="37"/>
  <c r="F103" i="37"/>
  <c r="F86" i="37"/>
  <c r="F124" i="37"/>
  <c r="F116" i="37"/>
  <c r="F122" i="37"/>
  <c r="F112" i="37"/>
  <c r="F110" i="37"/>
  <c r="F92" i="37"/>
  <c r="F109" i="37"/>
  <c r="F115" i="37"/>
  <c r="F113" i="37"/>
  <c r="F111" i="37"/>
  <c r="F77" i="37"/>
  <c r="F91" i="37"/>
  <c r="F71" i="37"/>
  <c r="F79" i="37"/>
  <c r="F81" i="37"/>
  <c r="F102" i="37"/>
  <c r="F108" i="37"/>
  <c r="F83" i="37"/>
  <c r="F84" i="37"/>
  <c r="G20" i="32"/>
  <c r="I124" i="37" l="1"/>
  <c r="N124" i="37" s="1"/>
  <c r="I93" i="37"/>
  <c r="N93" i="37" s="1"/>
  <c r="H27" i="32"/>
  <c r="I100" i="37"/>
  <c r="N100" i="37" s="1"/>
  <c r="I106" i="37"/>
  <c r="N106" i="37" s="1"/>
  <c r="I108" i="37"/>
  <c r="N108" i="37" s="1"/>
  <c r="I122" i="37"/>
  <c r="N122" i="37" s="1"/>
  <c r="I90" i="37"/>
  <c r="N90" i="37" s="1"/>
  <c r="I118" i="37"/>
  <c r="N118" i="37" s="1"/>
  <c r="I115" i="37"/>
  <c r="N115" i="37" s="1"/>
  <c r="I70" i="37"/>
  <c r="N70" i="37" s="1"/>
  <c r="I123" i="37"/>
  <c r="N123" i="37" s="1"/>
  <c r="I113" i="37"/>
  <c r="N113" i="37" s="1"/>
  <c r="I103" i="37"/>
  <c r="N103" i="37" s="1"/>
  <c r="I120" i="37"/>
  <c r="N120" i="37" s="1"/>
  <c r="I91" i="37"/>
  <c r="N91" i="37" s="1"/>
  <c r="I78" i="37"/>
  <c r="N78" i="37" s="1"/>
  <c r="I116" i="37"/>
  <c r="N116" i="37" s="1"/>
  <c r="I77" i="37"/>
  <c r="N77" i="37" s="1"/>
  <c r="I95" i="37"/>
  <c r="N95" i="37" s="1"/>
  <c r="I80" i="37"/>
  <c r="N80" i="37" s="1"/>
  <c r="I107" i="37"/>
  <c r="N107" i="37" s="1"/>
  <c r="I87" i="37"/>
  <c r="N87" i="37" s="1"/>
  <c r="I117" i="37"/>
  <c r="N117" i="37" s="1"/>
  <c r="I101" i="37"/>
  <c r="N101" i="37" s="1"/>
  <c r="I76" i="37"/>
  <c r="N76" i="37" s="1"/>
  <c r="I74" i="37"/>
  <c r="N74" i="37" s="1"/>
  <c r="I83" i="37"/>
  <c r="N83" i="37" s="1"/>
  <c r="I97" i="37"/>
  <c r="N97" i="37" s="1"/>
  <c r="I86" i="37"/>
  <c r="N86" i="37" s="1"/>
  <c r="I73" i="37"/>
  <c r="N73" i="37" s="1"/>
  <c r="I88" i="37"/>
  <c r="N88" i="37" s="1"/>
  <c r="I82" i="37"/>
  <c r="N82" i="37" s="1"/>
  <c r="I114" i="37"/>
  <c r="N114" i="37" s="1"/>
  <c r="I109" i="37"/>
  <c r="N109" i="37" s="1"/>
  <c r="I96" i="37"/>
  <c r="N96" i="37" s="1"/>
  <c r="I85" i="37"/>
  <c r="N85" i="37" s="1"/>
  <c r="I111" i="37"/>
  <c r="N111" i="37" s="1"/>
  <c r="I99" i="37"/>
  <c r="N99" i="37" s="1"/>
  <c r="I92" i="37"/>
  <c r="N92" i="37" s="1"/>
  <c r="I119" i="37"/>
  <c r="N119" i="37" s="1"/>
  <c r="I121" i="37"/>
  <c r="N121" i="37" s="1"/>
  <c r="I110" i="37"/>
  <c r="N110" i="37" s="1"/>
  <c r="I125" i="37"/>
  <c r="N125" i="37" s="1"/>
  <c r="I112" i="37"/>
  <c r="N112" i="37" s="1"/>
  <c r="I94" i="37"/>
  <c r="N94" i="37" s="1"/>
  <c r="I104" i="37"/>
  <c r="N104" i="37" s="1"/>
  <c r="I72" i="37"/>
  <c r="N72" i="37" s="1"/>
  <c r="I75" i="37"/>
  <c r="N75" i="37" s="1"/>
  <c r="I89" i="37"/>
  <c r="N89" i="37" s="1"/>
  <c r="I98" i="37"/>
  <c r="N98" i="37" s="1"/>
  <c r="I105" i="37"/>
  <c r="N105" i="37" s="1"/>
  <c r="F126" i="37"/>
  <c r="I79" i="37"/>
  <c r="N79" i="37" s="1"/>
  <c r="I81" i="37"/>
  <c r="N81" i="37" s="1"/>
  <c r="I102" i="37"/>
  <c r="N102" i="37" s="1"/>
  <c r="I71" i="37"/>
  <c r="N71" i="37" s="1"/>
  <c r="H126" i="37"/>
  <c r="I84" i="37"/>
  <c r="N84" i="37" s="1"/>
  <c r="H40" i="32" l="1"/>
  <c r="N126" i="37"/>
  <c r="I126" i="37"/>
  <c r="H44" i="32" l="1"/>
  <c r="H45" i="32" s="1"/>
  <c r="H46" i="32" s="1"/>
  <c r="H47" i="32" s="1"/>
  <c r="H50" i="32" l="1"/>
  <c r="H51" i="32" s="1"/>
  <c r="H52" i="32" s="1"/>
</calcChain>
</file>

<file path=xl/sharedStrings.xml><?xml version="1.0" encoding="utf-8"?>
<sst xmlns="http://schemas.openxmlformats.org/spreadsheetml/2006/main" count="14569" uniqueCount="2230">
  <si>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</si>
  <si>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</si>
  <si>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</si>
  <si>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</si>
  <si>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</si>
  <si>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</si>
  <si>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</si>
  <si>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</si>
  <si>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</si>
  <si>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</si>
  <si>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</si>
  <si>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</si>
  <si>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</si>
  <si>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</si>
  <si>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</si>
  <si>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</si>
  <si>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</si>
  <si>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</si>
  <si>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</si>
  <si>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</si>
  <si>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</si>
  <si>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</si>
  <si>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</si>
  <si>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</si>
  <si>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</si>
  <si>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</si>
  <si>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</si>
  <si>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</si>
  <si>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</si>
  <si>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</si>
  <si>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</si>
  <si>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</si>
  <si>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</si>
  <si>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</si>
  <si>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</si>
  <si>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</si>
  <si>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</si>
  <si>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</si>
  <si>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</si>
  <si>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</si>
  <si>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</si>
  <si>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</si>
  <si>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</si>
  <si>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</si>
  <si>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</si>
  <si>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</si>
  <si>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</si>
  <si>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</si>
  <si>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</si>
  <si>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</si>
  <si>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</si>
  <si>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</si>
  <si>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</si>
  <si>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</si>
  <si>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</si>
  <si>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</si>
  <si>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</si>
  <si>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</si>
  <si>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</si>
  <si>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</si>
  <si>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</si>
  <si>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</si>
  <si>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</si>
  <si>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</si>
  <si>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</si>
  <si>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</si>
  <si>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</si>
  <si>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</si>
  <si>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</si>
  <si>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</si>
  <si>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</si>
  <si>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</si>
  <si>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Naam leverancier</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</si>
  <si>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</si>
  <si>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</si>
  <si>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</si>
  <si>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</si>
  <si>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</si>
  <si>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</si>
  <si>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</si>
  <si>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</si>
  <si>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</si>
  <si>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</si>
  <si>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</si>
  <si>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</si>
  <si>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</si>
  <si>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</si>
  <si>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</si>
  <si>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</si>
  <si>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</si>
  <si>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</si>
  <si>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</si>
  <si>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</si>
  <si>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</si>
  <si>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</si>
  <si>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</si>
  <si>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</si>
  <si>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</si>
  <si>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</si>
  <si>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</si>
  <si>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</si>
  <si>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</si>
  <si>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</si>
  <si>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</si>
  <si>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</si>
  <si>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</si>
  <si>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</si>
  <si>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</si>
  <si>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</si>
  <si>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</si>
  <si>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Entree</t>
  </si>
  <si>
    <t>Linoleum</t>
  </si>
  <si>
    <t>Kleedruimte</t>
  </si>
  <si>
    <t>Tegels</t>
  </si>
  <si>
    <t>Beton</t>
  </si>
  <si>
    <t>Kelder</t>
  </si>
  <si>
    <t>Restauratieve ruimten</t>
  </si>
  <si>
    <t>Locatie</t>
  </si>
  <si>
    <t>frequentie per jaar</t>
  </si>
  <si>
    <t>Kosten per beurt</t>
  </si>
  <si>
    <t>Totaal kosten per jaar</t>
  </si>
  <si>
    <t>Adres</t>
  </si>
  <si>
    <t>Frequentie van uitvoering (per jaar):</t>
  </si>
  <si>
    <t>Freq</t>
  </si>
  <si>
    <t>% van reguliere norm</t>
  </si>
  <si>
    <t>Norm ma t/m vr</t>
  </si>
  <si>
    <t>M² prijs</t>
  </si>
  <si>
    <t>Uren p/j zat - zon</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</si>
  <si>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</si>
  <si>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</si>
  <si>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</si>
  <si>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</si>
  <si>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</si>
  <si>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</si>
  <si>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</si>
  <si>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</si>
  <si>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</si>
  <si>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</si>
  <si>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</si>
  <si>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</si>
  <si>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</si>
  <si>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</si>
  <si>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</si>
  <si>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</si>
  <si>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</si>
  <si>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</si>
  <si>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</si>
  <si>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</si>
  <si>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Jaarprijs regulier schoonmaakonderhoud</t>
  </si>
  <si>
    <t>Jaarprijs aanvullende werzaamheden / extra kosten</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</si>
  <si>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</si>
  <si>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</si>
  <si>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</si>
  <si>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</si>
  <si>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</si>
  <si>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</si>
  <si>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</si>
  <si>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</si>
  <si>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</si>
  <si>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</si>
  <si>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</si>
  <si>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</si>
  <si>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</si>
  <si>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</si>
  <si>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</si>
  <si>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</si>
  <si>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</si>
  <si>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</si>
  <si>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</si>
  <si>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</si>
  <si>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</si>
  <si>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</si>
  <si>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Separatieglas dubbelzijdig</t>
  </si>
  <si>
    <t>Aantal m2</t>
  </si>
  <si>
    <t>Kosten bewassing per jaar</t>
  </si>
  <si>
    <t>Totaalkosten per jaar</t>
  </si>
  <si>
    <t>4</t>
  </si>
  <si>
    <t>Aantal of m2</t>
  </si>
  <si>
    <t>uren per m2/ beurt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</si>
  <si>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</si>
  <si>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</si>
  <si>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</si>
  <si>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</si>
  <si>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</si>
  <si>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</si>
  <si>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</si>
  <si>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</si>
  <si>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</si>
  <si>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</si>
  <si>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</si>
  <si>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</si>
  <si>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</si>
  <si>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</si>
  <si>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</si>
  <si>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</si>
  <si>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</si>
  <si>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</si>
  <si>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</si>
  <si>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</si>
  <si>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</si>
  <si>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Soort ongedierte</t>
  </si>
  <si>
    <t>Behandeling tegen bruine ratten</t>
  </si>
  <si>
    <t>Methode omschrijven.</t>
  </si>
  <si>
    <t>Behandeling tegen muizen</t>
  </si>
  <si>
    <t>Ongedierte bestrijding</t>
  </si>
  <si>
    <t>………………………………</t>
  </si>
  <si>
    <t>Mits anders aangegeven is de uitvoering op reguliere werktijden: maandag t/m vrijdag [06.00 en 21.30 uur]</t>
  </si>
  <si>
    <t>Reinigen bureau-electronica reinigen</t>
  </si>
  <si>
    <t>Totaal m2</t>
  </si>
  <si>
    <t>Toezicht uren per jaar ma t/m vr</t>
  </si>
  <si>
    <t>Kosten glasbewassing per jaar</t>
  </si>
  <si>
    <t>Totaal kosten per jaar excl. btw</t>
  </si>
  <si>
    <t>Freq. ma-vr naloop</t>
  </si>
  <si>
    <t>Freq. ma-vr</t>
  </si>
  <si>
    <t>Norm ma t/m vr naloop</t>
  </si>
  <si>
    <t>Kolom</t>
  </si>
  <si>
    <t>Uren p/j ma t/m vrij naloop</t>
  </si>
  <si>
    <t>Naloop opslag</t>
  </si>
  <si>
    <t>Weekend opslag</t>
  </si>
  <si>
    <t>Kolom voor matrix</t>
  </si>
  <si>
    <t>Gewogen prestatie</t>
  </si>
  <si>
    <t>m2/uur</t>
  </si>
  <si>
    <t>Gemiddeld  voor za, zo en feestdagen</t>
  </si>
  <si>
    <t>nio</t>
  </si>
  <si>
    <t>Gemiddeld tarief inclusief toezicht</t>
  </si>
  <si>
    <t>M2 Totaal</t>
  </si>
  <si>
    <t>WGA</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</si>
  <si>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</si>
  <si>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</si>
  <si>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</si>
  <si>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</si>
  <si>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</si>
  <si>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</si>
  <si>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Administratieve ruimten</t>
  </si>
  <si>
    <t>Vergaderruimten</t>
  </si>
  <si>
    <t>Opslagruimte</t>
  </si>
  <si>
    <t>Sportzaal</t>
  </si>
  <si>
    <t>zaterdag-zondag</t>
  </si>
  <si>
    <t>Toezicht percentage per jaar ma t/m vr</t>
  </si>
  <si>
    <t>Kosten productie per jaar ma t/m vr</t>
  </si>
  <si>
    <t xml:space="preserve">Kosten klein schaligheid per jaar ma t/m vr </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</si>
  <si>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</si>
  <si>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</si>
  <si>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</si>
  <si>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</si>
  <si>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</si>
  <si>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</si>
  <si>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</si>
  <si>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</si>
  <si>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</si>
  <si>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</si>
  <si>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Kleinschalig heids uren ma t/m vrij</t>
  </si>
  <si>
    <t>ma t/m vr</t>
  </si>
  <si>
    <t>za - zo</t>
  </si>
  <si>
    <t>* Het door de inschrijver ingediende inschrijfbedrag is der maximale vergoeding voor het gevraagde in de aanbestedingsdocumenten.</t>
  </si>
  <si>
    <t>RAS premie</t>
  </si>
  <si>
    <t>Frequentie verklaring</t>
  </si>
  <si>
    <t>2 x per jaar</t>
  </si>
  <si>
    <t>1 x per maand</t>
  </si>
  <si>
    <t>1 x per week (52 weken)</t>
  </si>
  <si>
    <t>5 x per week (52 weken)</t>
  </si>
  <si>
    <t>2 x per week (52 weken)</t>
  </si>
  <si>
    <t>3 x per week (52 weken)</t>
  </si>
  <si>
    <t>MAXIMALE BOVENGRENS PLAFONDBEDRAG</t>
  </si>
  <si>
    <t>Feestdag opslag</t>
  </si>
  <si>
    <t xml:space="preserve">Freq zat - zon </t>
  </si>
  <si>
    <t xml:space="preserve">Freq zat - feestdag </t>
  </si>
  <si>
    <t>Norm zat, zon</t>
  </si>
  <si>
    <t>Norm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</si>
  <si>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</si>
  <si>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</si>
  <si>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</si>
  <si>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</si>
  <si>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Ruimte categorie huidige dienstverlener</t>
  </si>
  <si>
    <t>Theater de Stoep</t>
  </si>
  <si>
    <t>Parkeerbeheer</t>
  </si>
  <si>
    <t>Stadhuis</t>
  </si>
  <si>
    <t>Stadhuis werkgebouw A</t>
  </si>
  <si>
    <t>Stadhuis werkgebouw B</t>
  </si>
  <si>
    <t>2e etage</t>
  </si>
  <si>
    <t>B208</t>
  </si>
  <si>
    <t>Kantoor</t>
  </si>
  <si>
    <t>B209</t>
  </si>
  <si>
    <t>B210</t>
  </si>
  <si>
    <t>B211</t>
  </si>
  <si>
    <t>Archief</t>
  </si>
  <si>
    <t>Niet van toepassing</t>
  </si>
  <si>
    <t>B212</t>
  </si>
  <si>
    <t>B213</t>
  </si>
  <si>
    <t>B214</t>
  </si>
  <si>
    <t>B215</t>
  </si>
  <si>
    <t>B216</t>
  </si>
  <si>
    <t>B217</t>
  </si>
  <si>
    <t>B218</t>
  </si>
  <si>
    <t>B219</t>
  </si>
  <si>
    <t>B220</t>
  </si>
  <si>
    <t>B221</t>
  </si>
  <si>
    <t>B222</t>
  </si>
  <si>
    <t>Spreekkamer</t>
  </si>
  <si>
    <t>B223</t>
  </si>
  <si>
    <t>Technische ruimte</t>
  </si>
  <si>
    <t>B225</t>
  </si>
  <si>
    <t>B226</t>
  </si>
  <si>
    <t>B227</t>
  </si>
  <si>
    <t>Ser-ruimte</t>
  </si>
  <si>
    <t>B228</t>
  </si>
  <si>
    <t>B229</t>
  </si>
  <si>
    <t>B230</t>
  </si>
  <si>
    <t>B231</t>
  </si>
  <si>
    <t>Toilet</t>
  </si>
  <si>
    <t>B232</t>
  </si>
  <si>
    <t>Elektrakast</t>
  </si>
  <si>
    <t>B233</t>
  </si>
  <si>
    <t>Pantry</t>
  </si>
  <si>
    <t>Pantry/koffiecorner</t>
  </si>
  <si>
    <t xml:space="preserve">Gang                          </t>
  </si>
  <si>
    <t>Gangen en hallen</t>
  </si>
  <si>
    <t>B240</t>
  </si>
  <si>
    <t>parket</t>
  </si>
  <si>
    <t>Lino</t>
  </si>
  <si>
    <t>Tapijt</t>
  </si>
  <si>
    <t>Steen</t>
  </si>
  <si>
    <t>gietvloer</t>
  </si>
  <si>
    <t>Tarkett</t>
  </si>
  <si>
    <t>vloerbedekking</t>
  </si>
  <si>
    <t>Natuursteen</t>
  </si>
  <si>
    <t>Staal</t>
  </si>
  <si>
    <t>Tarkett/tapijt</t>
  </si>
  <si>
    <t>Tarkett / tapijt</t>
  </si>
  <si>
    <t>Staal/ beton</t>
  </si>
  <si>
    <t>houten vlonder</t>
  </si>
  <si>
    <t>Geen definitie</t>
  </si>
  <si>
    <t>PVC</t>
  </si>
  <si>
    <t>tarkett</t>
  </si>
  <si>
    <t>kleedruimte 10 personen</t>
  </si>
  <si>
    <t>Kleedruimten theater</t>
  </si>
  <si>
    <t>kleedruimte 20 personen</t>
  </si>
  <si>
    <t>kleedruimte dames</t>
  </si>
  <si>
    <t>kleedruimte heren</t>
  </si>
  <si>
    <t>Souterain</t>
  </si>
  <si>
    <t>00.04.07a-1</t>
  </si>
  <si>
    <t>VIP kleedruimte</t>
  </si>
  <si>
    <t>00.04.07a-2</t>
  </si>
  <si>
    <t>00.01.03-1</t>
  </si>
  <si>
    <t>00.02.01</t>
  </si>
  <si>
    <t>parterre grote zaal</t>
  </si>
  <si>
    <t>Zalen theater</t>
  </si>
  <si>
    <t>00.03.01</t>
  </si>
  <si>
    <t>theaterzaal kleine zaal</t>
  </si>
  <si>
    <t>1e etage</t>
  </si>
  <si>
    <t>foyer eerste verdieping</t>
  </si>
  <si>
    <t>bg</t>
  </si>
  <si>
    <t>L0.1</t>
  </si>
  <si>
    <t xml:space="preserve">Hal                              </t>
  </si>
  <si>
    <t>L0.10</t>
  </si>
  <si>
    <t>Trap</t>
  </si>
  <si>
    <t>L0.2</t>
  </si>
  <si>
    <t>Kantine/restaurant</t>
  </si>
  <si>
    <t>Restaurant</t>
  </si>
  <si>
    <t>L0.2A</t>
  </si>
  <si>
    <t>Keuken</t>
  </si>
  <si>
    <t>L0.3</t>
  </si>
  <si>
    <t>Meldkamer</t>
  </si>
  <si>
    <t>L0.4</t>
  </si>
  <si>
    <t>L0.5</t>
  </si>
  <si>
    <t>L0.6</t>
  </si>
  <si>
    <t>L0.8</t>
  </si>
  <si>
    <t>L0.9</t>
  </si>
  <si>
    <t>Trappenhuizen</t>
  </si>
  <si>
    <t>L1.1</t>
  </si>
  <si>
    <t>L1.2</t>
  </si>
  <si>
    <t>L1.3</t>
  </si>
  <si>
    <t>Postkamer/repro</t>
  </si>
  <si>
    <t>L1.4</t>
  </si>
  <si>
    <t>L1.5</t>
  </si>
  <si>
    <t>L1.6</t>
  </si>
  <si>
    <t>L1.6A</t>
  </si>
  <si>
    <t>Douche</t>
  </si>
  <si>
    <t>L1.7</t>
  </si>
  <si>
    <t>L1.8</t>
  </si>
  <si>
    <t>L1.9</t>
  </si>
  <si>
    <t>L2.1</t>
  </si>
  <si>
    <t>L2.2</t>
  </si>
  <si>
    <t>L2.3</t>
  </si>
  <si>
    <t>L2.4</t>
  </si>
  <si>
    <t>Opslag/archief</t>
  </si>
  <si>
    <t>L2.5</t>
  </si>
  <si>
    <t>L2.6</t>
  </si>
  <si>
    <t>Werkkast</t>
  </si>
  <si>
    <t>L2.7</t>
  </si>
  <si>
    <t>orkestbak (vast)</t>
  </si>
  <si>
    <t>liftput orkestbak (bewegend)</t>
  </si>
  <si>
    <t>stoelenberging</t>
  </si>
  <si>
    <t>berging</t>
  </si>
  <si>
    <t>toilet/douche</t>
  </si>
  <si>
    <t>orkestbak berging</t>
  </si>
  <si>
    <t>drankenopslag</t>
  </si>
  <si>
    <t>emballageruimte</t>
  </si>
  <si>
    <t>archief/berging</t>
  </si>
  <si>
    <t>schoonmaakdienst</t>
  </si>
  <si>
    <t>gangzone</t>
  </si>
  <si>
    <t>trappenhuis</t>
  </si>
  <si>
    <t>schacht</t>
  </si>
  <si>
    <t>buitenterrein bij hoofdentree</t>
  </si>
  <si>
    <t>00.01.04-2</t>
  </si>
  <si>
    <t>buffet</t>
  </si>
  <si>
    <t>00.04.09-1</t>
  </si>
  <si>
    <t>douche/ toiletruimte</t>
  </si>
  <si>
    <t>00.04.09-2</t>
  </si>
  <si>
    <t>00.04.09-3</t>
  </si>
  <si>
    <t>VIP toiletruimte</t>
  </si>
  <si>
    <t>00.05.03</t>
  </si>
  <si>
    <t>magazijn keuken</t>
  </si>
  <si>
    <t>00.05.05</t>
  </si>
  <si>
    <t>koelcel</t>
  </si>
  <si>
    <t>00.05.08</t>
  </si>
  <si>
    <t>keuken</t>
  </si>
  <si>
    <t>00.01.01</t>
  </si>
  <si>
    <t>hoofd entrée</t>
  </si>
  <si>
    <t>00.01.02</t>
  </si>
  <si>
    <t>kassa, bespreekbureau</t>
  </si>
  <si>
    <t>00.01.05</t>
  </si>
  <si>
    <t>garderobe</t>
  </si>
  <si>
    <t>00.01.06-1</t>
  </si>
  <si>
    <t>toiletruimte dames</t>
  </si>
  <si>
    <t>00.01.06-2</t>
  </si>
  <si>
    <t>toiletruimte heren</t>
  </si>
  <si>
    <t>00.01.06-3</t>
  </si>
  <si>
    <t>00.02.03</t>
  </si>
  <si>
    <t>orkestbak bewegend</t>
  </si>
  <si>
    <t>00.02.06</t>
  </si>
  <si>
    <t>00.02.07-1</t>
  </si>
  <si>
    <t>zijtoneel</t>
  </si>
  <si>
    <t>00.02.07-2</t>
  </si>
  <si>
    <t>00.02.08</t>
  </si>
  <si>
    <t>achteromloop grote zaal</t>
  </si>
  <si>
    <t>00.02.12-1</t>
  </si>
  <si>
    <t xml:space="preserve">entréesluis grote zaal </t>
  </si>
  <si>
    <t>00.02.12-2</t>
  </si>
  <si>
    <t>00.03.05</t>
  </si>
  <si>
    <t>achteromloop kleine zaal</t>
  </si>
  <si>
    <t>00.03.06-1</t>
  </si>
  <si>
    <t>bergruimte kleine zaal</t>
  </si>
  <si>
    <t>00.03.06-2</t>
  </si>
  <si>
    <t>00.03.07</t>
  </si>
  <si>
    <t>entréesluis kleine zaal</t>
  </si>
  <si>
    <t>00.04.02</t>
  </si>
  <si>
    <t>vrachtwagengarage</t>
  </si>
  <si>
    <t>00.04.04</t>
  </si>
  <si>
    <t>laad- en los bordes</t>
  </si>
  <si>
    <t>00.04.05a</t>
  </si>
  <si>
    <t>werkplaats hout/ metaal</t>
  </si>
  <si>
    <t>00.04.06</t>
  </si>
  <si>
    <t>lampen berging</t>
  </si>
  <si>
    <t>00.04.14</t>
  </si>
  <si>
    <t>berging toneelniveau</t>
  </si>
  <si>
    <t>00.07.03</t>
  </si>
  <si>
    <t>centrale vuilverzameling</t>
  </si>
  <si>
    <t>Opslagruimten</t>
  </si>
  <si>
    <t>00.08.07</t>
  </si>
  <si>
    <t>trafo/ laagspanningsruimte</t>
  </si>
  <si>
    <t>00.10.01</t>
  </si>
  <si>
    <t>toegang regiecabine</t>
  </si>
  <si>
    <t>00.10.10-1a</t>
  </si>
  <si>
    <t>00.10.10-1b</t>
  </si>
  <si>
    <t xml:space="preserve">trappenhuis </t>
  </si>
  <si>
    <t>00.10.10-2</t>
  </si>
  <si>
    <t>00.10.10-3</t>
  </si>
  <si>
    <t>00.10.10-4</t>
  </si>
  <si>
    <t xml:space="preserve">vluchtgang </t>
  </si>
  <si>
    <t>00.10.10-5</t>
  </si>
  <si>
    <t>vluchtgang</t>
  </si>
  <si>
    <t>00.10.11-2</t>
  </si>
  <si>
    <t>00.10.11-3</t>
  </si>
  <si>
    <t>tussenverdieping</t>
  </si>
  <si>
    <t xml:space="preserve"> +1.01.03</t>
  </si>
  <si>
    <t>VIP foyer</t>
  </si>
  <si>
    <t xml:space="preserve"> +1.01.04</t>
  </si>
  <si>
    <t xml:space="preserve"> +1.01.06-1</t>
  </si>
  <si>
    <t xml:space="preserve"> +1.01.06-2</t>
  </si>
  <si>
    <t xml:space="preserve"> +1.02.10</t>
  </si>
  <si>
    <t>regiecabine grote zaal</t>
  </si>
  <si>
    <t xml:space="preserve"> +1.07.04</t>
  </si>
  <si>
    <t>werkkast</t>
  </si>
  <si>
    <t xml:space="preserve"> +1.08.01</t>
  </si>
  <si>
    <t>CV- ruimte</t>
  </si>
  <si>
    <t xml:space="preserve"> +1.10.01</t>
  </si>
  <si>
    <t xml:space="preserve">gang </t>
  </si>
  <si>
    <t xml:space="preserve"> +1.10.10-2</t>
  </si>
  <si>
    <t xml:space="preserve"> +1.10.10-3</t>
  </si>
  <si>
    <t xml:space="preserve"> +1.10.11-2</t>
  </si>
  <si>
    <t xml:space="preserve"> +1.10.11-3</t>
  </si>
  <si>
    <t>miva toiletruimte bezoeker</t>
  </si>
  <si>
    <t>balkon grote zaal</t>
  </si>
  <si>
    <t>entréesluis grote zaal</t>
  </si>
  <si>
    <t>balkon kleine zaal</t>
  </si>
  <si>
    <t>regiecabine</t>
  </si>
  <si>
    <t>dimmerruimte</t>
  </si>
  <si>
    <t>werkplaats electra/ audio/ video</t>
  </si>
  <si>
    <t>verblijfsruimte technici</t>
  </si>
  <si>
    <t>kantoor toneelmeester</t>
  </si>
  <si>
    <t>vergaderruimte</t>
  </si>
  <si>
    <t>Vergader-/spreekruimten</t>
  </si>
  <si>
    <t>koelmachineruimte</t>
  </si>
  <si>
    <t>luchtbehandeling foyer/ kleine zaal</t>
  </si>
  <si>
    <t>verkeersruimte</t>
  </si>
  <si>
    <t>02.03.07</t>
  </si>
  <si>
    <t>bruggen kleine zaal</t>
  </si>
  <si>
    <t>02.04.10</t>
  </si>
  <si>
    <t>artiestenfoyer</t>
  </si>
  <si>
    <t>02.04.12</t>
  </si>
  <si>
    <t>voorraadruimte</t>
  </si>
  <si>
    <t>02.06.01</t>
  </si>
  <si>
    <t>02.06.02</t>
  </si>
  <si>
    <t>02.06.03-1</t>
  </si>
  <si>
    <t>directiekantoor</t>
  </si>
  <si>
    <t>02.06.03-2</t>
  </si>
  <si>
    <t>02.06.04</t>
  </si>
  <si>
    <t>02.06.05</t>
  </si>
  <si>
    <t>kantoor hoofd bedrijfsvoering</t>
  </si>
  <si>
    <t>02.06.07</t>
  </si>
  <si>
    <t>02.06.08.01</t>
  </si>
  <si>
    <t>02.06.08.02</t>
  </si>
  <si>
    <t>02.06.09</t>
  </si>
  <si>
    <t>archief/ berging</t>
  </si>
  <si>
    <t>02.06.10-1</t>
  </si>
  <si>
    <t>kopieerruimte</t>
  </si>
  <si>
    <t>02.06.10-2</t>
  </si>
  <si>
    <t>serverruimte</t>
  </si>
  <si>
    <t>02.08.05</t>
  </si>
  <si>
    <t>luchtbehandeling kantoren</t>
  </si>
  <si>
    <t>02.10.01-1</t>
  </si>
  <si>
    <t>gangzone kantoren</t>
  </si>
  <si>
    <t>02.10.01-2</t>
  </si>
  <si>
    <t>gangzone foyer</t>
  </si>
  <si>
    <t>02.10.10-1a</t>
  </si>
  <si>
    <t>02.10.10-1b</t>
  </si>
  <si>
    <t>02.10.10-3</t>
  </si>
  <si>
    <t xml:space="preserve"> 02.10.11-2</t>
  </si>
  <si>
    <t xml:space="preserve"> 02.10.11-3</t>
  </si>
  <si>
    <t>3e etage</t>
  </si>
  <si>
    <t>03.02.11</t>
  </si>
  <si>
    <t>03.10.10-3</t>
  </si>
  <si>
    <t>03.10.11-2</t>
  </si>
  <si>
    <t>03.10.11-3</t>
  </si>
  <si>
    <t>04.02.09</t>
  </si>
  <si>
    <t>04.08.02</t>
  </si>
  <si>
    <t>luchtbehandeling kleedkamers/ grote zaal</t>
  </si>
  <si>
    <t>04.10.10-3</t>
  </si>
  <si>
    <t>05.02.09-1</t>
  </si>
  <si>
    <t>05.02.09-2</t>
  </si>
  <si>
    <t>rollenzolder</t>
  </si>
  <si>
    <t>05.10.10-3</t>
  </si>
  <si>
    <t>042</t>
  </si>
  <si>
    <t>gang</t>
  </si>
  <si>
    <t>242</t>
  </si>
  <si>
    <t>Trappenhuis</t>
  </si>
  <si>
    <t>Gang</t>
  </si>
  <si>
    <t>kelder</t>
  </si>
  <si>
    <t>K01</t>
  </si>
  <si>
    <t>Werplaats concierge</t>
  </si>
  <si>
    <t>K02</t>
  </si>
  <si>
    <t>K03</t>
  </si>
  <si>
    <t>Opslag</t>
  </si>
  <si>
    <t>K04A</t>
  </si>
  <si>
    <t>K04B</t>
  </si>
  <si>
    <t>K05</t>
  </si>
  <si>
    <t>K06</t>
  </si>
  <si>
    <t>Lift Schacht</t>
  </si>
  <si>
    <t>K07</t>
  </si>
  <si>
    <t>K08</t>
  </si>
  <si>
    <t>Technische ruimte Elektrakast</t>
  </si>
  <si>
    <t>K09</t>
  </si>
  <si>
    <t>Fietsenstalling</t>
  </si>
  <si>
    <t>fietsenstalling</t>
  </si>
  <si>
    <t>K10</t>
  </si>
  <si>
    <t>kleedruimte</t>
  </si>
  <si>
    <t>K11</t>
  </si>
  <si>
    <t>K12</t>
  </si>
  <si>
    <t>K13</t>
  </si>
  <si>
    <t>K14</t>
  </si>
  <si>
    <t>K15</t>
  </si>
  <si>
    <t>000</t>
  </si>
  <si>
    <t>Buitenentree</t>
  </si>
  <si>
    <t>000A</t>
  </si>
  <si>
    <t>Gang   Bewoners gallerij</t>
  </si>
  <si>
    <t>001</t>
  </si>
  <si>
    <t>Receptie/balie</t>
  </si>
  <si>
    <t>Receptie / balie</t>
  </si>
  <si>
    <t>Buitenentree personeelsingang</t>
  </si>
  <si>
    <t>001A</t>
  </si>
  <si>
    <t>Entree/Inkomsthal</t>
  </si>
  <si>
    <t>007</t>
  </si>
  <si>
    <t>kantoorruimte</t>
  </si>
  <si>
    <t>008</t>
  </si>
  <si>
    <t>009</t>
  </si>
  <si>
    <t>Gang met kluis</t>
  </si>
  <si>
    <t>010</t>
  </si>
  <si>
    <t>010b</t>
  </si>
  <si>
    <t>010d</t>
  </si>
  <si>
    <t>Technische ruimte Traforuimte</t>
  </si>
  <si>
    <t>010e</t>
  </si>
  <si>
    <t>Technische ruimte Laagspanningsruimte</t>
  </si>
  <si>
    <t>011</t>
  </si>
  <si>
    <t>Kluis</t>
  </si>
  <si>
    <t>012</t>
  </si>
  <si>
    <t>Technische ruimte Paspomaatruimte</t>
  </si>
  <si>
    <t>014</t>
  </si>
  <si>
    <t>015</t>
  </si>
  <si>
    <t>Vergaderruimte</t>
  </si>
  <si>
    <t>016</t>
  </si>
  <si>
    <t>017</t>
  </si>
  <si>
    <t>018a</t>
  </si>
  <si>
    <t>018b</t>
  </si>
  <si>
    <t>019</t>
  </si>
  <si>
    <t>021</t>
  </si>
  <si>
    <t>022</t>
  </si>
  <si>
    <t>Kantoor / receptiebalie</t>
  </si>
  <si>
    <t>023</t>
  </si>
  <si>
    <t>Coffee Copy Corner</t>
  </si>
  <si>
    <t>023b</t>
  </si>
  <si>
    <t>024</t>
  </si>
  <si>
    <t>025</t>
  </si>
  <si>
    <t>026</t>
  </si>
  <si>
    <t>027</t>
  </si>
  <si>
    <t>028</t>
  </si>
  <si>
    <t>028b</t>
  </si>
  <si>
    <t>029</t>
  </si>
  <si>
    <t>Postkamer repro</t>
  </si>
  <si>
    <t>030</t>
  </si>
  <si>
    <t>031</t>
  </si>
  <si>
    <t>032</t>
  </si>
  <si>
    <t>032a</t>
  </si>
  <si>
    <t>Nooduitgang</t>
  </si>
  <si>
    <t>032b</t>
  </si>
  <si>
    <t>033</t>
  </si>
  <si>
    <t>034</t>
  </si>
  <si>
    <t>035</t>
  </si>
  <si>
    <t>036</t>
  </si>
  <si>
    <t>037</t>
  </si>
  <si>
    <t>038</t>
  </si>
  <si>
    <t>Vergaderruimte Burgerzaal</t>
  </si>
  <si>
    <t>038b</t>
  </si>
  <si>
    <t>Luchtbehandeling</t>
  </si>
  <si>
    <t>039</t>
  </si>
  <si>
    <t>039b</t>
  </si>
  <si>
    <t>040</t>
  </si>
  <si>
    <t>Burgerzaal</t>
  </si>
  <si>
    <t>041</t>
  </si>
  <si>
    <t>041A</t>
  </si>
  <si>
    <t>043</t>
  </si>
  <si>
    <t>Lift 1</t>
  </si>
  <si>
    <t>Liften</t>
  </si>
  <si>
    <t>044</t>
  </si>
  <si>
    <t>Lift 2</t>
  </si>
  <si>
    <t>045</t>
  </si>
  <si>
    <t>046</t>
  </si>
  <si>
    <t>047</t>
  </si>
  <si>
    <t>048</t>
  </si>
  <si>
    <t>Containerruimte</t>
  </si>
  <si>
    <t>049</t>
  </si>
  <si>
    <t>050</t>
  </si>
  <si>
    <t>051</t>
  </si>
  <si>
    <t>Buitenentree, personeelsingang</t>
  </si>
  <si>
    <t>052</t>
  </si>
  <si>
    <t>Entree/Inkomsthal Personeelsingang</t>
  </si>
  <si>
    <t>053</t>
  </si>
  <si>
    <t>054</t>
  </si>
  <si>
    <t>055</t>
  </si>
  <si>
    <t>056</t>
  </si>
  <si>
    <t>101</t>
  </si>
  <si>
    <t>102</t>
  </si>
  <si>
    <t>104</t>
  </si>
  <si>
    <t>104b</t>
  </si>
  <si>
    <t>105</t>
  </si>
  <si>
    <t>107</t>
  </si>
  <si>
    <t>109</t>
  </si>
  <si>
    <t>110</t>
  </si>
  <si>
    <t>110b</t>
  </si>
  <si>
    <t>111</t>
  </si>
  <si>
    <t>112</t>
  </si>
  <si>
    <t>113</t>
  </si>
  <si>
    <t>114</t>
  </si>
  <si>
    <t>115</t>
  </si>
  <si>
    <t>116</t>
  </si>
  <si>
    <t>117</t>
  </si>
  <si>
    <t>118</t>
  </si>
  <si>
    <t>119</t>
  </si>
  <si>
    <t>120</t>
  </si>
  <si>
    <t>123</t>
  </si>
  <si>
    <t>Technische ruimte Ser-ruimte</t>
  </si>
  <si>
    <t xml:space="preserve">ruimtes bijgekomen </t>
  </si>
  <si>
    <t>124</t>
  </si>
  <si>
    <t>125</t>
  </si>
  <si>
    <t>125a</t>
  </si>
  <si>
    <t>125b</t>
  </si>
  <si>
    <t>127</t>
  </si>
  <si>
    <t>129</t>
  </si>
  <si>
    <t>131</t>
  </si>
  <si>
    <t>132</t>
  </si>
  <si>
    <t>135</t>
  </si>
  <si>
    <t>136</t>
  </si>
  <si>
    <t>137</t>
  </si>
  <si>
    <t>138</t>
  </si>
  <si>
    <t>139</t>
  </si>
  <si>
    <t>141</t>
  </si>
  <si>
    <t>142</t>
  </si>
  <si>
    <t>143</t>
  </si>
  <si>
    <t>146</t>
  </si>
  <si>
    <t>147</t>
  </si>
  <si>
    <t>148</t>
  </si>
  <si>
    <t>149</t>
  </si>
  <si>
    <t>150</t>
  </si>
  <si>
    <t>Kantoor catering</t>
  </si>
  <si>
    <t>151</t>
  </si>
  <si>
    <t>152</t>
  </si>
  <si>
    <t>154</t>
  </si>
  <si>
    <t>Keuken Spoelkeuken</t>
  </si>
  <si>
    <t>155</t>
  </si>
  <si>
    <t>156</t>
  </si>
  <si>
    <t>157</t>
  </si>
  <si>
    <t>Vergaderruimte Tribune raadzaal</t>
  </si>
  <si>
    <t>158</t>
  </si>
  <si>
    <t>Vergaderruimte Raadzaal</t>
  </si>
  <si>
    <t>159</t>
  </si>
  <si>
    <t>160</t>
  </si>
  <si>
    <t>161</t>
  </si>
  <si>
    <t>162</t>
  </si>
  <si>
    <t>165</t>
  </si>
  <si>
    <t>166</t>
  </si>
  <si>
    <t>167</t>
  </si>
  <si>
    <t>168</t>
  </si>
  <si>
    <t>169</t>
  </si>
  <si>
    <t>170</t>
  </si>
  <si>
    <t>181</t>
  </si>
  <si>
    <t>182</t>
  </si>
  <si>
    <t>183</t>
  </si>
  <si>
    <t>185</t>
  </si>
  <si>
    <t>187</t>
  </si>
  <si>
    <t>201</t>
  </si>
  <si>
    <t>202</t>
  </si>
  <si>
    <t>203</t>
  </si>
  <si>
    <t>206</t>
  </si>
  <si>
    <t>kantoor</t>
  </si>
  <si>
    <t>207</t>
  </si>
  <si>
    <t>208</t>
  </si>
  <si>
    <t>209</t>
  </si>
  <si>
    <t>210</t>
  </si>
  <si>
    <t>210b</t>
  </si>
  <si>
    <t>212</t>
  </si>
  <si>
    <t>214</t>
  </si>
  <si>
    <t>215</t>
  </si>
  <si>
    <t>216</t>
  </si>
  <si>
    <t>217</t>
  </si>
  <si>
    <t>220</t>
  </si>
  <si>
    <t>221</t>
  </si>
  <si>
    <t>222</t>
  </si>
  <si>
    <t>225</t>
  </si>
  <si>
    <t>225a</t>
  </si>
  <si>
    <t>225b</t>
  </si>
  <si>
    <t>226</t>
  </si>
  <si>
    <t>227</t>
  </si>
  <si>
    <t>228</t>
  </si>
  <si>
    <t>234</t>
  </si>
  <si>
    <t>236</t>
  </si>
  <si>
    <t>237</t>
  </si>
  <si>
    <t>238</t>
  </si>
  <si>
    <t>239</t>
  </si>
  <si>
    <t>243</t>
  </si>
  <si>
    <t>245</t>
  </si>
  <si>
    <t>246</t>
  </si>
  <si>
    <t>248</t>
  </si>
  <si>
    <t>249</t>
  </si>
  <si>
    <t>250</t>
  </si>
  <si>
    <t>251</t>
  </si>
  <si>
    <t>252</t>
  </si>
  <si>
    <t>255</t>
  </si>
  <si>
    <t>256</t>
  </si>
  <si>
    <t>258</t>
  </si>
  <si>
    <t>260</t>
  </si>
  <si>
    <t>261</t>
  </si>
  <si>
    <t>265</t>
  </si>
  <si>
    <t>266</t>
  </si>
  <si>
    <t>267</t>
  </si>
  <si>
    <t>268</t>
  </si>
  <si>
    <t>Kantoor Concentratiewerkplek</t>
  </si>
  <si>
    <t>269</t>
  </si>
  <si>
    <t>270</t>
  </si>
  <si>
    <t>271</t>
  </si>
  <si>
    <t>272</t>
  </si>
  <si>
    <t>274</t>
  </si>
  <si>
    <t>276</t>
  </si>
  <si>
    <t>277</t>
  </si>
  <si>
    <t>278</t>
  </si>
  <si>
    <t>Technische ruimte Mer-ruimte/regiebasis</t>
  </si>
  <si>
    <t>281</t>
  </si>
  <si>
    <t>282</t>
  </si>
  <si>
    <t>283</t>
  </si>
  <si>
    <t>284</t>
  </si>
  <si>
    <t>285</t>
  </si>
  <si>
    <t>286</t>
  </si>
  <si>
    <t>302</t>
  </si>
  <si>
    <t>303</t>
  </si>
  <si>
    <t>305</t>
  </si>
  <si>
    <t>307</t>
  </si>
  <si>
    <t>308</t>
  </si>
  <si>
    <t>309</t>
  </si>
  <si>
    <t>310</t>
  </si>
  <si>
    <t>310b</t>
  </si>
  <si>
    <t>312</t>
  </si>
  <si>
    <t>313</t>
  </si>
  <si>
    <t>317</t>
  </si>
  <si>
    <t>321</t>
  </si>
  <si>
    <t>325</t>
  </si>
  <si>
    <t>325a</t>
  </si>
  <si>
    <t>325b</t>
  </si>
  <si>
    <t>327</t>
  </si>
  <si>
    <t>329</t>
  </si>
  <si>
    <t>331</t>
  </si>
  <si>
    <t>332</t>
  </si>
  <si>
    <t>333</t>
  </si>
  <si>
    <t>337</t>
  </si>
  <si>
    <t>339</t>
  </si>
  <si>
    <t>340</t>
  </si>
  <si>
    <t>343</t>
  </si>
  <si>
    <t>344</t>
  </si>
  <si>
    <t>345</t>
  </si>
  <si>
    <t>346</t>
  </si>
  <si>
    <t>347</t>
  </si>
  <si>
    <t>348</t>
  </si>
  <si>
    <t>350</t>
  </si>
  <si>
    <t>351</t>
  </si>
  <si>
    <t>354</t>
  </si>
  <si>
    <t>355</t>
  </si>
  <si>
    <t>356</t>
  </si>
  <si>
    <t>357</t>
  </si>
  <si>
    <t>357b</t>
  </si>
  <si>
    <t>359</t>
  </si>
  <si>
    <t>360</t>
  </si>
  <si>
    <t>361</t>
  </si>
  <si>
    <t>364</t>
  </si>
  <si>
    <t>365</t>
  </si>
  <si>
    <t>366</t>
  </si>
  <si>
    <t>367</t>
  </si>
  <si>
    <t>368</t>
  </si>
  <si>
    <t>369</t>
  </si>
  <si>
    <t>Opslag &amp; opkomst Schoonmaakbedrijf</t>
  </si>
  <si>
    <t>370</t>
  </si>
  <si>
    <t>371</t>
  </si>
  <si>
    <t>372</t>
  </si>
  <si>
    <t>373</t>
  </si>
  <si>
    <t>374</t>
  </si>
  <si>
    <t>copie</t>
  </si>
  <si>
    <t>375</t>
  </si>
  <si>
    <t>376</t>
  </si>
  <si>
    <t>377</t>
  </si>
  <si>
    <t>Kantoor Ehbo-ruimte</t>
  </si>
  <si>
    <t>378</t>
  </si>
  <si>
    <t>379</t>
  </si>
  <si>
    <t>380</t>
  </si>
  <si>
    <t>381</t>
  </si>
  <si>
    <t>382</t>
  </si>
  <si>
    <t>383</t>
  </si>
  <si>
    <t>384</t>
  </si>
  <si>
    <t>385</t>
  </si>
  <si>
    <t>386</t>
  </si>
  <si>
    <t>387</t>
  </si>
  <si>
    <t>388</t>
  </si>
  <si>
    <t>389</t>
  </si>
  <si>
    <t>copy/plotterkamer</t>
  </si>
  <si>
    <t>390</t>
  </si>
  <si>
    <t>391</t>
  </si>
  <si>
    <t>392</t>
  </si>
  <si>
    <t>393</t>
  </si>
  <si>
    <t>394</t>
  </si>
  <si>
    <t>395</t>
  </si>
  <si>
    <t>397</t>
  </si>
  <si>
    <t>398</t>
  </si>
  <si>
    <t>399</t>
  </si>
  <si>
    <t>399b</t>
  </si>
  <si>
    <t>-</t>
  </si>
  <si>
    <t>rookruimte</t>
  </si>
  <si>
    <t>Rookruimten</t>
  </si>
  <si>
    <t>4e etage</t>
  </si>
  <si>
    <t>401</t>
  </si>
  <si>
    <t>402</t>
  </si>
  <si>
    <t>Stookruimte</t>
  </si>
  <si>
    <t>403</t>
  </si>
  <si>
    <t>Schacht</t>
  </si>
  <si>
    <t>404</t>
  </si>
  <si>
    <t>Liftkamer</t>
  </si>
  <si>
    <t>405</t>
  </si>
  <si>
    <t>406</t>
  </si>
  <si>
    <t>407</t>
  </si>
  <si>
    <t>408</t>
  </si>
  <si>
    <t>Hoofdverdeler</t>
  </si>
  <si>
    <t>409</t>
  </si>
  <si>
    <t>Accuruimte</t>
  </si>
  <si>
    <t>410</t>
  </si>
  <si>
    <t>Apparatuurruimte</t>
  </si>
  <si>
    <t>5e etage</t>
  </si>
  <si>
    <t>501</t>
  </si>
  <si>
    <t>502</t>
  </si>
  <si>
    <t>503</t>
  </si>
  <si>
    <t>A000</t>
  </si>
  <si>
    <t>A002</t>
  </si>
  <si>
    <t>Lift</t>
  </si>
  <si>
    <t>A003</t>
  </si>
  <si>
    <t>A004</t>
  </si>
  <si>
    <t>A005</t>
  </si>
  <si>
    <t>A125</t>
  </si>
  <si>
    <t>A100</t>
  </si>
  <si>
    <t>A101</t>
  </si>
  <si>
    <t>A102</t>
  </si>
  <si>
    <t>A103</t>
  </si>
  <si>
    <t>A104</t>
  </si>
  <si>
    <t>A105</t>
  </si>
  <si>
    <t>A106</t>
  </si>
  <si>
    <t>A107</t>
  </si>
  <si>
    <t>A108</t>
  </si>
  <si>
    <t>A109</t>
  </si>
  <si>
    <t>A111</t>
  </si>
  <si>
    <t>A112</t>
  </si>
  <si>
    <t>A113</t>
  </si>
  <si>
    <t>A114</t>
  </si>
  <si>
    <t>A115</t>
  </si>
  <si>
    <t>A116</t>
  </si>
  <si>
    <t>technische ruime</t>
  </si>
  <si>
    <t>A117</t>
  </si>
  <si>
    <t>Personeelslift</t>
  </si>
  <si>
    <t>A118</t>
  </si>
  <si>
    <t>miva toilet</t>
  </si>
  <si>
    <t>A119</t>
  </si>
  <si>
    <t>toilet</t>
  </si>
  <si>
    <t>A120</t>
  </si>
  <si>
    <t>A121</t>
  </si>
  <si>
    <t>A124</t>
  </si>
  <si>
    <t>Lift Publiek</t>
  </si>
  <si>
    <t>A200</t>
  </si>
  <si>
    <t>A201</t>
  </si>
  <si>
    <t>A203</t>
  </si>
  <si>
    <t>A205</t>
  </si>
  <si>
    <t>A207</t>
  </si>
  <si>
    <t>A209</t>
  </si>
  <si>
    <t>A210</t>
  </si>
  <si>
    <t>A211</t>
  </si>
  <si>
    <t>A212</t>
  </si>
  <si>
    <t>A213</t>
  </si>
  <si>
    <t>A214</t>
  </si>
  <si>
    <t>A215</t>
  </si>
  <si>
    <t>A216</t>
  </si>
  <si>
    <t>A217</t>
  </si>
  <si>
    <t>A218</t>
  </si>
  <si>
    <t>A220</t>
  </si>
  <si>
    <t>A222</t>
  </si>
  <si>
    <t>A223</t>
  </si>
  <si>
    <t>opslagruimten</t>
  </si>
  <si>
    <t>A224</t>
  </si>
  <si>
    <t>A227</t>
  </si>
  <si>
    <t>A231</t>
  </si>
  <si>
    <t>A225</t>
  </si>
  <si>
    <t>Coffee corner</t>
  </si>
  <si>
    <t>A226</t>
  </si>
  <si>
    <t>technische ruimte</t>
  </si>
  <si>
    <t>A228</t>
  </si>
  <si>
    <t>A229</t>
  </si>
  <si>
    <t>A230</t>
  </si>
  <si>
    <t>Opslag schoonmaakbedrijf</t>
  </si>
  <si>
    <t>B200</t>
  </si>
  <si>
    <t>B201</t>
  </si>
  <si>
    <t>B202</t>
  </si>
  <si>
    <t>B203</t>
  </si>
  <si>
    <t>B204</t>
  </si>
  <si>
    <t>B207</t>
  </si>
  <si>
    <t>Theaterplein 1, Spijkenisse</t>
  </si>
  <si>
    <t>Raadhuislaan 106, Spijkenisse</t>
  </si>
  <si>
    <t>Brandweerkazerne Zuidland</t>
  </si>
  <si>
    <t>Bredeschool</t>
  </si>
  <si>
    <t>Centrum v/d Kunsten</t>
  </si>
  <si>
    <t>City Plaza garage</t>
  </si>
  <si>
    <t>De Kameleon</t>
  </si>
  <si>
    <t>De Wegwijzer</t>
  </si>
  <si>
    <t>Elementenhuis</t>
  </si>
  <si>
    <t>Fietsenstalling Oostkade</t>
  </si>
  <si>
    <t>Oostkade 24</t>
  </si>
  <si>
    <t>Gymzaal Anne Frankstraat</t>
  </si>
  <si>
    <t>Gymzaal J. Wagenaarstraat</t>
  </si>
  <si>
    <t>Gymzaal Jagerskreek</t>
  </si>
  <si>
    <t>Gymzaal Koolzaaddreef</t>
  </si>
  <si>
    <t>Gymzaal Mercuriusstraat</t>
  </si>
  <si>
    <t>Gymzaal Rijnlaan</t>
  </si>
  <si>
    <t>Gymzaal Salamanderveen</t>
  </si>
  <si>
    <t>Gymzaal Verdilaan 194</t>
  </si>
  <si>
    <t>Kerktoren Abbenbroek</t>
  </si>
  <si>
    <t>Kerktoren Geervliet</t>
  </si>
  <si>
    <t>Kerktoren Heenvliet</t>
  </si>
  <si>
    <t>Kerktoren Hekelingen</t>
  </si>
  <si>
    <t>Kerktoren Simonshaven</t>
  </si>
  <si>
    <t>Kerktoren Spijkenisse</t>
  </si>
  <si>
    <t>Kerktoren Zuidland</t>
  </si>
  <si>
    <t>Kolkpleingarage</t>
  </si>
  <si>
    <t>Kopspijker garage</t>
  </si>
  <si>
    <t>Montessorischool Spijkenisse</t>
  </si>
  <si>
    <t>Raadhuis Geervliet</t>
  </si>
  <si>
    <t>Rayon Oost</t>
  </si>
  <si>
    <t>Rayon Oost portocabine</t>
  </si>
  <si>
    <t>Rayon West</t>
  </si>
  <si>
    <t>Sporthal Akkers</t>
  </si>
  <si>
    <t>Sporthal den Oert</t>
  </si>
  <si>
    <t>Sporthal Maaswijk</t>
  </si>
  <si>
    <t>Sporthal Olympia</t>
  </si>
  <si>
    <t>Sportzaal Geraniumstraat</t>
  </si>
  <si>
    <t>Stadhuis garage</t>
  </si>
  <si>
    <t>Theatergarage</t>
  </si>
  <si>
    <t>Wachtruimte Begraafplaats De Ommering</t>
  </si>
  <si>
    <t>Wijkcentrum de Akkers</t>
  </si>
  <si>
    <t>Wijkcentrum Groenewoud</t>
  </si>
  <si>
    <t>Wijkcentrum Maaswijk</t>
  </si>
  <si>
    <t>Wijkcentrum Noord</t>
  </si>
  <si>
    <t>0.07</t>
  </si>
  <si>
    <t>Parkeergarage</t>
  </si>
  <si>
    <t>remise</t>
  </si>
  <si>
    <t>0.05</t>
  </si>
  <si>
    <t>Restauratieve ruimte</t>
  </si>
  <si>
    <t>kantine</t>
  </si>
  <si>
    <t>0.01</t>
  </si>
  <si>
    <t>Tegels/inloopmat</t>
  </si>
  <si>
    <t>0.08</t>
  </si>
  <si>
    <t>Opslag/ archief/ magazijn</t>
  </si>
  <si>
    <t>0.03</t>
  </si>
  <si>
    <t>0.02</t>
  </si>
  <si>
    <t>Technische Ruimte</t>
  </si>
  <si>
    <t>meterkast</t>
  </si>
  <si>
    <t>N.v.t.</t>
  </si>
  <si>
    <t>0.04</t>
  </si>
  <si>
    <t>0.09</t>
  </si>
  <si>
    <t>CV ruimte</t>
  </si>
  <si>
    <t>Epoxy</t>
  </si>
  <si>
    <t>1.01</t>
  </si>
  <si>
    <t>0.14</t>
  </si>
  <si>
    <t>Werkplaats</t>
  </si>
  <si>
    <t>0.17</t>
  </si>
  <si>
    <t>opslag KGA</t>
  </si>
  <si>
    <t>0.12</t>
  </si>
  <si>
    <t>0.15</t>
  </si>
  <si>
    <t>opslag algemeen</t>
  </si>
  <si>
    <t>Gang/ hal/ garderobe</t>
  </si>
  <si>
    <t>gang/trap</t>
  </si>
  <si>
    <t>1.08</t>
  </si>
  <si>
    <t>0.11</t>
  </si>
  <si>
    <t>Douche-/ wasruimte/ badkamer</t>
  </si>
  <si>
    <t>wasruimte</t>
  </si>
  <si>
    <t>0.06</t>
  </si>
  <si>
    <t>0.13</t>
  </si>
  <si>
    <t>0.18</t>
  </si>
  <si>
    <t>Sorteerruimte</t>
  </si>
  <si>
    <t>sorteerruimte KGA</t>
  </si>
  <si>
    <t>Rooster</t>
  </si>
  <si>
    <t>0.19</t>
  </si>
  <si>
    <t>1.02</t>
  </si>
  <si>
    <t>overloop</t>
  </si>
  <si>
    <t>0.16</t>
  </si>
  <si>
    <t>opslag bestrijdingsm.</t>
  </si>
  <si>
    <t>1.03</t>
  </si>
  <si>
    <t>0.10</t>
  </si>
  <si>
    <t>1.05</t>
  </si>
  <si>
    <t>1.06</t>
  </si>
  <si>
    <t>1.04</t>
  </si>
  <si>
    <t>vitrine</t>
  </si>
  <si>
    <t>1.07</t>
  </si>
  <si>
    <t>0.01a</t>
  </si>
  <si>
    <t>vm compressorruimte</t>
  </si>
  <si>
    <t>0.71</t>
  </si>
  <si>
    <t>Leslokaal praktijk</t>
  </si>
  <si>
    <t>Speellokaal 1</t>
  </si>
  <si>
    <t>Gietvloer</t>
  </si>
  <si>
    <t>0.72</t>
  </si>
  <si>
    <t>Speellokaal 2</t>
  </si>
  <si>
    <t>Hal</t>
  </si>
  <si>
    <t>0.59</t>
  </si>
  <si>
    <t>0.41</t>
  </si>
  <si>
    <t>0.34</t>
  </si>
  <si>
    <t>Leslokaal theorie</t>
  </si>
  <si>
    <t>Lokaal 2</t>
  </si>
  <si>
    <t>0.38</t>
  </si>
  <si>
    <t>Lokaal 3</t>
  </si>
  <si>
    <t>Lokaal 1</t>
  </si>
  <si>
    <t>0.50</t>
  </si>
  <si>
    <t>0.53</t>
  </si>
  <si>
    <t>0.25</t>
  </si>
  <si>
    <t>Lokaal 6</t>
  </si>
  <si>
    <t>0.26</t>
  </si>
  <si>
    <t>Lokaal 5</t>
  </si>
  <si>
    <t>0.27</t>
  </si>
  <si>
    <t>Lokaal 4</t>
  </si>
  <si>
    <t>0.22</t>
  </si>
  <si>
    <t>0.23</t>
  </si>
  <si>
    <t>0.65</t>
  </si>
  <si>
    <t>0.66</t>
  </si>
  <si>
    <t>0.69</t>
  </si>
  <si>
    <t>0.70</t>
  </si>
  <si>
    <t>0.33</t>
  </si>
  <si>
    <t>Open werkruimte</t>
  </si>
  <si>
    <t>0.39</t>
  </si>
  <si>
    <t>open werkruimte</t>
  </si>
  <si>
    <t>0.49</t>
  </si>
  <si>
    <t>0.54</t>
  </si>
  <si>
    <t>0.24</t>
  </si>
  <si>
    <t>0.28</t>
  </si>
  <si>
    <t>0.40</t>
  </si>
  <si>
    <t>0.55</t>
  </si>
  <si>
    <t>0.86</t>
  </si>
  <si>
    <t>0.85</t>
  </si>
  <si>
    <t>Multifunctionele ruimte</t>
  </si>
  <si>
    <t>Berging</t>
  </si>
  <si>
    <t>0.61</t>
  </si>
  <si>
    <t>0.47</t>
  </si>
  <si>
    <t>0.42</t>
  </si>
  <si>
    <t>Directie-kantoor</t>
  </si>
  <si>
    <t>Personeelskamer</t>
  </si>
  <si>
    <t>0.56</t>
  </si>
  <si>
    <t>0.58</t>
  </si>
  <si>
    <t>Congierge</t>
  </si>
  <si>
    <t>0.60</t>
  </si>
  <si>
    <t>0.45</t>
  </si>
  <si>
    <t>Meisjestoilet</t>
  </si>
  <si>
    <t>0.43</t>
  </si>
  <si>
    <t>Spreek-/ vergaderruimte</t>
  </si>
  <si>
    <t>0.44</t>
  </si>
  <si>
    <t>Jongenstoilet</t>
  </si>
  <si>
    <t>0.29</t>
  </si>
  <si>
    <t>0.30</t>
  </si>
  <si>
    <t>0.57</t>
  </si>
  <si>
    <t>0.36</t>
  </si>
  <si>
    <t>0.52</t>
  </si>
  <si>
    <t>0.62</t>
  </si>
  <si>
    <t>0.73</t>
  </si>
  <si>
    <t>Toestelberging</t>
  </si>
  <si>
    <t>0.74</t>
  </si>
  <si>
    <t>Toesstelberging</t>
  </si>
  <si>
    <t>0.63</t>
  </si>
  <si>
    <t>0.31</t>
  </si>
  <si>
    <t>Balie</t>
  </si>
  <si>
    <t>0.46</t>
  </si>
  <si>
    <t>Miva</t>
  </si>
  <si>
    <t>0.32</t>
  </si>
  <si>
    <t>Schoonloopmatten</t>
  </si>
  <si>
    <t>0.48</t>
  </si>
  <si>
    <t>0.20</t>
  </si>
  <si>
    <t>0.21</t>
  </si>
  <si>
    <t>0.67</t>
  </si>
  <si>
    <t>0.68</t>
  </si>
  <si>
    <t>0.64</t>
  </si>
  <si>
    <t>Toneelstudio</t>
  </si>
  <si>
    <t>Parket</t>
  </si>
  <si>
    <t>Dansstudio</t>
  </si>
  <si>
    <t>Zeil</t>
  </si>
  <si>
    <t>A2</t>
  </si>
  <si>
    <t>Atelier 2</t>
  </si>
  <si>
    <t>Gang / verkeersruimte</t>
  </si>
  <si>
    <t>A1</t>
  </si>
  <si>
    <t>Atelier 1</t>
  </si>
  <si>
    <t>A3</t>
  </si>
  <si>
    <t>Atelier 3</t>
  </si>
  <si>
    <t>M3</t>
  </si>
  <si>
    <t>Muziek lokaal</t>
  </si>
  <si>
    <t>Receptie/ balie/ wachtruimte</t>
  </si>
  <si>
    <t>Wachtruimte</t>
  </si>
  <si>
    <t>M1</t>
  </si>
  <si>
    <t>M8</t>
  </si>
  <si>
    <t>Kantoor docenten</t>
  </si>
  <si>
    <t>M2</t>
  </si>
  <si>
    <t>M4</t>
  </si>
  <si>
    <t>M6</t>
  </si>
  <si>
    <t>M7</t>
  </si>
  <si>
    <t>M5</t>
  </si>
  <si>
    <t>Kantoor Administratie</t>
  </si>
  <si>
    <t>Kantoor bedrijfsvoering</t>
  </si>
  <si>
    <t>Dames toilet</t>
  </si>
  <si>
    <t>Heren toilet</t>
  </si>
  <si>
    <t>Kantoor directie</t>
  </si>
  <si>
    <t>Kleedkamer dans</t>
  </si>
  <si>
    <t>Receptie</t>
  </si>
  <si>
    <t>Hout</t>
  </si>
  <si>
    <t>Trap naar 2e verdieping</t>
  </si>
  <si>
    <t>Trap naar 1e verdieping</t>
  </si>
  <si>
    <t>MIVA toilet</t>
  </si>
  <si>
    <t>Regiekamer toneel</t>
  </si>
  <si>
    <t>Opslag 1</t>
  </si>
  <si>
    <t>Opslag 2</t>
  </si>
  <si>
    <t>Opslag 3</t>
  </si>
  <si>
    <t>0.021</t>
  </si>
  <si>
    <t>Parkeerdek 1</t>
  </si>
  <si>
    <t>0.022</t>
  </si>
  <si>
    <t>Parkeerdek 2</t>
  </si>
  <si>
    <t>0.001</t>
  </si>
  <si>
    <t>Garage</t>
  </si>
  <si>
    <t>Inrijgebied</t>
  </si>
  <si>
    <t>0.002</t>
  </si>
  <si>
    <t>Af/oprit parkeerlagen</t>
  </si>
  <si>
    <t>0.011</t>
  </si>
  <si>
    <t>Kassagebied laag 1</t>
  </si>
  <si>
    <t>0.012</t>
  </si>
  <si>
    <t>Kassagebied laag 2</t>
  </si>
  <si>
    <t>0.015</t>
  </si>
  <si>
    <t>Trappenhal</t>
  </si>
  <si>
    <t>0.003</t>
  </si>
  <si>
    <t>Kantoor beheerder</t>
  </si>
  <si>
    <t>0.014</t>
  </si>
  <si>
    <t>IJzer/ metaal</t>
  </si>
  <si>
    <t>0.013</t>
  </si>
  <si>
    <t>Rubber</t>
  </si>
  <si>
    <t>0.004</t>
  </si>
  <si>
    <t>Toilet beheerder</t>
  </si>
  <si>
    <t>Biblio-/ mediatheek</t>
  </si>
  <si>
    <t>1.14</t>
  </si>
  <si>
    <t>Aula</t>
  </si>
  <si>
    <t>Speellokaal</t>
  </si>
  <si>
    <t>Sportvloer</t>
  </si>
  <si>
    <t>1.19</t>
  </si>
  <si>
    <t>1.11</t>
  </si>
  <si>
    <t>Lokaal</t>
  </si>
  <si>
    <t>1.18</t>
  </si>
  <si>
    <t>1.20</t>
  </si>
  <si>
    <t>1.26a</t>
  </si>
  <si>
    <t>Personeelsruimte</t>
  </si>
  <si>
    <t>1.27</t>
  </si>
  <si>
    <t>1.25</t>
  </si>
  <si>
    <t>Magazijn</t>
  </si>
  <si>
    <t>1.05a</t>
  </si>
  <si>
    <t>1.19a</t>
  </si>
  <si>
    <t>1.13</t>
  </si>
  <si>
    <t>Administratie/directie</t>
  </si>
  <si>
    <t>1.12</t>
  </si>
  <si>
    <t>Toiletgroep</t>
  </si>
  <si>
    <t>1.10</t>
  </si>
  <si>
    <t>1.17</t>
  </si>
  <si>
    <t>1.21</t>
  </si>
  <si>
    <t>1.24</t>
  </si>
  <si>
    <t>Post-/ Reproruimte</t>
  </si>
  <si>
    <t>Repro ruimte</t>
  </si>
  <si>
    <t>1.26b</t>
  </si>
  <si>
    <t>1.09</t>
  </si>
  <si>
    <t>Personeelstoilet</t>
  </si>
  <si>
    <t>1.23</t>
  </si>
  <si>
    <t>1.15</t>
  </si>
  <si>
    <t>Verkeer</t>
  </si>
  <si>
    <t>1.16</t>
  </si>
  <si>
    <t>1.22</t>
  </si>
  <si>
    <t>Buitenberging</t>
  </si>
  <si>
    <t>Gym-/ sportzaal/ toestelberging</t>
  </si>
  <si>
    <t>Gymzaal</t>
  </si>
  <si>
    <t>Lesruimte</t>
  </si>
  <si>
    <t>Peuterspeelzaal</t>
  </si>
  <si>
    <t>Handvaardigheid</t>
  </si>
  <si>
    <t>0.14a</t>
  </si>
  <si>
    <t>Docentenkamer</t>
  </si>
  <si>
    <t>Kantoorruimte</t>
  </si>
  <si>
    <t>Toestellenberging</t>
  </si>
  <si>
    <t>16a</t>
  </si>
  <si>
    <t>Mindervalidetoilet</t>
  </si>
  <si>
    <t>Meterkast</t>
  </si>
  <si>
    <t>C.V. ruimte</t>
  </si>
  <si>
    <t>Speelzaal</t>
  </si>
  <si>
    <t>Mindervalide toilet</t>
  </si>
  <si>
    <t>School begeleiding</t>
  </si>
  <si>
    <t>C.v./ventilatie ruimte</t>
  </si>
  <si>
    <t>Projectgroep</t>
  </si>
  <si>
    <t>Representatieve ruimte</t>
  </si>
  <si>
    <t>Vergaderruimte links</t>
  </si>
  <si>
    <t>Vergaderruimte rechts</t>
  </si>
  <si>
    <t>Damers/invalidetoilet</t>
  </si>
  <si>
    <t>-2.11</t>
  </si>
  <si>
    <t>-1.12</t>
  </si>
  <si>
    <t>-2.08a</t>
  </si>
  <si>
    <t>Vloer hard zonder beschermlaag</t>
  </si>
  <si>
    <t>-1.09</t>
  </si>
  <si>
    <t>hellingbaan uitrij</t>
  </si>
  <si>
    <t>-1.01</t>
  </si>
  <si>
    <t>-1.05</t>
  </si>
  <si>
    <t>noodtrappenhuis</t>
  </si>
  <si>
    <t>-1.08a</t>
  </si>
  <si>
    <t>-2.01</t>
  </si>
  <si>
    <t>-2.05</t>
  </si>
  <si>
    <t>-1.10</t>
  </si>
  <si>
    <t>hellingbaan inrij</t>
  </si>
  <si>
    <t>-2.10</t>
  </si>
  <si>
    <t>hellingbaan in</t>
  </si>
  <si>
    <t>-1.03</t>
  </si>
  <si>
    <t>-2.03</t>
  </si>
  <si>
    <t>-2.09</t>
  </si>
  <si>
    <t>hellingbaan uit</t>
  </si>
  <si>
    <t>-1.08b</t>
  </si>
  <si>
    <t>-2.08b</t>
  </si>
  <si>
    <t>-1.02</t>
  </si>
  <si>
    <t>-1.04</t>
  </si>
  <si>
    <t>-1.06</t>
  </si>
  <si>
    <t>-1.07</t>
  </si>
  <si>
    <t>-1.08c</t>
  </si>
  <si>
    <t>-1.11</t>
  </si>
  <si>
    <t>-2.02</t>
  </si>
  <si>
    <t>-2.04</t>
  </si>
  <si>
    <t>-2.06</t>
  </si>
  <si>
    <t>-2.07</t>
  </si>
  <si>
    <t>Dames/Invalidentoilet</t>
  </si>
  <si>
    <t>Kleedruimte heren</t>
  </si>
  <si>
    <t>0.51</t>
  </si>
  <si>
    <t>Kleedruimte dames</t>
  </si>
  <si>
    <t>Doucheruimte heren</t>
  </si>
  <si>
    <t>Doucheruimte dames</t>
  </si>
  <si>
    <t>Kleedruimte docent</t>
  </si>
  <si>
    <t>Toilet/ douche docent</t>
  </si>
  <si>
    <t>Douche heren</t>
  </si>
  <si>
    <t>Toilet heren</t>
  </si>
  <si>
    <t>Douche dames</t>
  </si>
  <si>
    <t>Toilet dames</t>
  </si>
  <si>
    <t>Berging toestellen</t>
  </si>
  <si>
    <t>Kleedruimte meisjes</t>
  </si>
  <si>
    <t>Kleedruimte jongens</t>
  </si>
  <si>
    <t>Doucheruimte meisjes</t>
  </si>
  <si>
    <t>Doucheruimte jongens</t>
  </si>
  <si>
    <t>Kleedruimte docenten</t>
  </si>
  <si>
    <t>Toilet/douche docenten</t>
  </si>
  <si>
    <t>Toilet meisjes</t>
  </si>
  <si>
    <t>Toilet jongens</t>
  </si>
  <si>
    <t>Meterkast gas</t>
  </si>
  <si>
    <t>Meterkast electra</t>
  </si>
  <si>
    <t>Doucheruimte jongens groot</t>
  </si>
  <si>
    <t>Doucheruimte meisjes groot</t>
  </si>
  <si>
    <t>Toilet docenten</t>
  </si>
  <si>
    <t>Douche jongens klein</t>
  </si>
  <si>
    <t>Douche meisjes klein</t>
  </si>
  <si>
    <t>Berging buiten</t>
  </si>
  <si>
    <t>Docenten</t>
  </si>
  <si>
    <t>Toilet docent</t>
  </si>
  <si>
    <t>Wasruimte meisjes</t>
  </si>
  <si>
    <t>Wasruimte jongens</t>
  </si>
  <si>
    <t>Gymdocent</t>
  </si>
  <si>
    <t>Voorruimte sanitair</t>
  </si>
  <si>
    <t>Toilet gymdocent</t>
  </si>
  <si>
    <t>0.35</t>
  </si>
  <si>
    <t>Berging/ werkkast</t>
  </si>
  <si>
    <t>Oude douche docent</t>
  </si>
  <si>
    <t>0.37</t>
  </si>
  <si>
    <t>Kleedruimte Jongens</t>
  </si>
  <si>
    <t>Kleedruimte Meisjes</t>
  </si>
  <si>
    <t>Waslokaal Meisjes</t>
  </si>
  <si>
    <t>Waslokaal Jongens</t>
  </si>
  <si>
    <t>Toilet Jongens</t>
  </si>
  <si>
    <t>Toilet Meisjes</t>
  </si>
  <si>
    <t>Gymruimte</t>
  </si>
  <si>
    <t>Kleedruimte leiders</t>
  </si>
  <si>
    <t>Douche ruimte meisjes groot</t>
  </si>
  <si>
    <t>Entreehal</t>
  </si>
  <si>
    <t>Douche klein jongens</t>
  </si>
  <si>
    <t>Toilet en douche leiders</t>
  </si>
  <si>
    <t>0.04a</t>
  </si>
  <si>
    <t>Douche ruimte heren</t>
  </si>
  <si>
    <t>0.04b</t>
  </si>
  <si>
    <t>Douche ruimte dames</t>
  </si>
  <si>
    <t>Damestoilet</t>
  </si>
  <si>
    <t>Toilet/ douche leraren</t>
  </si>
  <si>
    <t>Herentoilet</t>
  </si>
  <si>
    <t>Kantine</t>
  </si>
  <si>
    <t>C.v.- ruimte</t>
  </si>
  <si>
    <t>Douche jongens</t>
  </si>
  <si>
    <t>Doucheruimte</t>
  </si>
  <si>
    <t>Toilet gang</t>
  </si>
  <si>
    <t>gymzaal</t>
  </si>
  <si>
    <t>toestelberging</t>
  </si>
  <si>
    <t>kleedruimte meisjes</t>
  </si>
  <si>
    <t>kleedruimte jongens</t>
  </si>
  <si>
    <t>douche meisjes</t>
  </si>
  <si>
    <t>douche jongens</t>
  </si>
  <si>
    <t>leerkracht</t>
  </si>
  <si>
    <t>Miva-toilet</t>
  </si>
  <si>
    <t>toilet jongens</t>
  </si>
  <si>
    <t>toilet meisjes</t>
  </si>
  <si>
    <t>installatieruimte</t>
  </si>
  <si>
    <t>Ontmoetingsruimte</t>
  </si>
  <si>
    <t>Dames</t>
  </si>
  <si>
    <t>Garderobe</t>
  </si>
  <si>
    <t>Kerktoren</t>
  </si>
  <si>
    <t>steen</t>
  </si>
  <si>
    <t>07</t>
  </si>
  <si>
    <t>douche</t>
  </si>
  <si>
    <t>06</t>
  </si>
  <si>
    <t>minder validen toilet</t>
  </si>
  <si>
    <t>05</t>
  </si>
  <si>
    <t>heren toilet</t>
  </si>
  <si>
    <t>04</t>
  </si>
  <si>
    <t>dames toilet</t>
  </si>
  <si>
    <t>02</t>
  </si>
  <si>
    <t>01</t>
  </si>
  <si>
    <t>entree/tochtportaal</t>
  </si>
  <si>
    <t>activiteitenruimte</t>
  </si>
  <si>
    <t>2.01</t>
  </si>
  <si>
    <t>parkeerdek 2</t>
  </si>
  <si>
    <t>3.01</t>
  </si>
  <si>
    <t>parkeerdek 3</t>
  </si>
  <si>
    <t>4.01</t>
  </si>
  <si>
    <t>parkeerdek 4</t>
  </si>
  <si>
    <t>Gecoate vloer</t>
  </si>
  <si>
    <t>parkeerdek 1</t>
  </si>
  <si>
    <t>inrijgebied</t>
  </si>
  <si>
    <t>kassagebied</t>
  </si>
  <si>
    <t>2.11</t>
  </si>
  <si>
    <t>3.11</t>
  </si>
  <si>
    <t>4.11</t>
  </si>
  <si>
    <t>Hal voor parkeerdek 4</t>
  </si>
  <si>
    <t>2.02</t>
  </si>
  <si>
    <t>kantoor  beheerder</t>
  </si>
  <si>
    <t>trappenhuis zijkant</t>
  </si>
  <si>
    <t>2.10</t>
  </si>
  <si>
    <t>3.10</t>
  </si>
  <si>
    <t>4.10</t>
  </si>
  <si>
    <t>hoofdtrappenhuis 1&gt;0</t>
  </si>
  <si>
    <t>2.04</t>
  </si>
  <si>
    <t>hoofdtrappenhuis 2 &gt;1</t>
  </si>
  <si>
    <t>3.04</t>
  </si>
  <si>
    <t>hoofdtrappenhuis 3&gt;2</t>
  </si>
  <si>
    <t>4.04</t>
  </si>
  <si>
    <t>hoofdtrappenhuis 4&gt;3</t>
  </si>
  <si>
    <t>lift</t>
  </si>
  <si>
    <t>2.12</t>
  </si>
  <si>
    <t>pantrry beheerder</t>
  </si>
  <si>
    <t>2.03</t>
  </si>
  <si>
    <t>toilet beheerder</t>
  </si>
  <si>
    <t>Parkeervloer</t>
  </si>
  <si>
    <t>Kassagebied</t>
  </si>
  <si>
    <t>Gemeenschapsruimte</t>
  </si>
  <si>
    <t>Leslokaal</t>
  </si>
  <si>
    <t>0.38a</t>
  </si>
  <si>
    <t>Kleuterlokaal</t>
  </si>
  <si>
    <t>0.39a</t>
  </si>
  <si>
    <t>Bibliotheek</t>
  </si>
  <si>
    <t>Met pantry</t>
  </si>
  <si>
    <t>0.38b</t>
  </si>
  <si>
    <t>0.39b</t>
  </si>
  <si>
    <t>Toilet leerlingen</t>
  </si>
  <si>
    <t>Toilet kleuters</t>
  </si>
  <si>
    <t>0.38c</t>
  </si>
  <si>
    <t>0.39c</t>
  </si>
  <si>
    <t>Toilet leidsters</t>
  </si>
  <si>
    <t>Toilet leerkrachten</t>
  </si>
  <si>
    <t>Kleedcabine</t>
  </si>
  <si>
    <t>Kast</t>
  </si>
  <si>
    <t>Leermiddelenberging</t>
  </si>
  <si>
    <t>hal</t>
  </si>
  <si>
    <t>Natuursteen / inloopmat</t>
  </si>
  <si>
    <t>trap/vide</t>
  </si>
  <si>
    <t>Museum</t>
  </si>
  <si>
    <t>hoogte hoger dan 1,5 m</t>
  </si>
  <si>
    <t>2.01a</t>
  </si>
  <si>
    <t>hoogte lager dan 1,5 m</t>
  </si>
  <si>
    <t>gaskast</t>
  </si>
  <si>
    <t>Stalling</t>
  </si>
  <si>
    <t>Kantoor/overloop</t>
  </si>
  <si>
    <t>links</t>
  </si>
  <si>
    <t>rechts</t>
  </si>
  <si>
    <t>0.06a</t>
  </si>
  <si>
    <t>Heren</t>
  </si>
  <si>
    <t>Mindervalidentoilet</t>
  </si>
  <si>
    <t>1.00</t>
  </si>
  <si>
    <t>Kantoor/receptie</t>
  </si>
  <si>
    <t>Watermeter kast</t>
  </si>
  <si>
    <t>0.11a</t>
  </si>
  <si>
    <t>Rookruimte</t>
  </si>
  <si>
    <t>Rookkamer</t>
  </si>
  <si>
    <t>1.01a</t>
  </si>
  <si>
    <t>0.05a</t>
  </si>
  <si>
    <t>Sporthal</t>
  </si>
  <si>
    <t>Tribune</t>
  </si>
  <si>
    <t>Gang 2</t>
  </si>
  <si>
    <t>Gang 1</t>
  </si>
  <si>
    <t>Kleedruimte heren B</t>
  </si>
  <si>
    <t>Kleedruimte heren A</t>
  </si>
  <si>
    <t>Kleedruimte dames B</t>
  </si>
  <si>
    <t>Kleedruimte dames A</t>
  </si>
  <si>
    <t>Gang 3</t>
  </si>
  <si>
    <t>Douches dames B incl. voorruimte</t>
  </si>
  <si>
    <t>Douches incl. voorruimte heren B</t>
  </si>
  <si>
    <t>Douche heren kleedruimte A incl.voorruimte</t>
  </si>
  <si>
    <t>Doucheruimten incl. voorruimte kleedruimte dames A</t>
  </si>
  <si>
    <t>Heren toilet in kleedruimte B</t>
  </si>
  <si>
    <t>Leraar/EHBO</t>
  </si>
  <si>
    <t>Toilet kleedruimte dames B</t>
  </si>
  <si>
    <t>Toilet in kleedruimte dames A</t>
  </si>
  <si>
    <t>Toilet in kleedruimte heren A</t>
  </si>
  <si>
    <t>Toilet leraar</t>
  </si>
  <si>
    <t>Toilet heren gang</t>
  </si>
  <si>
    <t>Toilet dames gang</t>
  </si>
  <si>
    <t>Kleedruimte scheidsrechter</t>
  </si>
  <si>
    <t>Vuilen voeten gang</t>
  </si>
  <si>
    <t>Kleedruimte A meisjes</t>
  </si>
  <si>
    <t>Kleedruimte B meisjes</t>
  </si>
  <si>
    <t>Kleedruimte C meisjes</t>
  </si>
  <si>
    <t>Overloop</t>
  </si>
  <si>
    <t>Kleedruimte A jongens</t>
  </si>
  <si>
    <t>Kleedruimte B jongens</t>
  </si>
  <si>
    <t>Kleedruimte C jongens</t>
  </si>
  <si>
    <t>0.02a</t>
  </si>
  <si>
    <t>Opslag ruimte</t>
  </si>
  <si>
    <t>Beheerder</t>
  </si>
  <si>
    <t>Ballenberging</t>
  </si>
  <si>
    <t>Kleedruimte A leiding</t>
  </si>
  <si>
    <t>Kleedruimte leiding B</t>
  </si>
  <si>
    <t>Kleedruimte leiding C</t>
  </si>
  <si>
    <t>Doucheruimte kleedkamer A jongens</t>
  </si>
  <si>
    <t>0.15a</t>
  </si>
  <si>
    <t>Doucheruimte kleedruimte A meisjes</t>
  </si>
  <si>
    <t>0.19a</t>
  </si>
  <si>
    <t>Doucheruimte kleedruimte B jongens</t>
  </si>
  <si>
    <t>0.20a</t>
  </si>
  <si>
    <t>Doucheruimte kleedkamer B meisjes</t>
  </si>
  <si>
    <t>0.21a</t>
  </si>
  <si>
    <t>Doucheruimte kleedkamer C jongens</t>
  </si>
  <si>
    <t>0.22a</t>
  </si>
  <si>
    <t>Doucheruimte kleedruimte C meisjes</t>
  </si>
  <si>
    <t>Voorruimte toilet heren</t>
  </si>
  <si>
    <t>Voorruimte toilet dames</t>
  </si>
  <si>
    <t>Mindervalidetoilet bij kantine</t>
  </si>
  <si>
    <t>0.15b</t>
  </si>
  <si>
    <t>Mindervalide toilet kleedkamer A meisjes</t>
  </si>
  <si>
    <t>0.20b</t>
  </si>
  <si>
    <t>Mindervalide toilet kleedkamer B meisjes</t>
  </si>
  <si>
    <t>0.22b</t>
  </si>
  <si>
    <t>Mindervalide toilet kleedkamer C meisjes</t>
  </si>
  <si>
    <t>Urinoirs</t>
  </si>
  <si>
    <t>0.13b</t>
  </si>
  <si>
    <t>Douche leiding A</t>
  </si>
  <si>
    <t>0.16b</t>
  </si>
  <si>
    <t>Douche kleedruimte leiding B</t>
  </si>
  <si>
    <t>0.23b</t>
  </si>
  <si>
    <t>Douche leiding C</t>
  </si>
  <si>
    <t>0.14b</t>
  </si>
  <si>
    <t>Toilet kleedkamer A jongens</t>
  </si>
  <si>
    <t>0.19b</t>
  </si>
  <si>
    <t>Toilet kleedkamer B jongens</t>
  </si>
  <si>
    <t>0.21b</t>
  </si>
  <si>
    <t>Toilet kleedkamer C jongens</t>
  </si>
  <si>
    <t>0.03a</t>
  </si>
  <si>
    <t>0.03b</t>
  </si>
  <si>
    <t>0.03c</t>
  </si>
  <si>
    <t>0.04c</t>
  </si>
  <si>
    <t>0.04d</t>
  </si>
  <si>
    <t>0.13a</t>
  </si>
  <si>
    <t>Toilet leiding A</t>
  </si>
  <si>
    <t>0.16a</t>
  </si>
  <si>
    <t>Toilet kleedruimte leiding B</t>
  </si>
  <si>
    <t>0.23a</t>
  </si>
  <si>
    <t>Toilet leiding C</t>
  </si>
  <si>
    <t>20.42</t>
  </si>
  <si>
    <t>Gym-/Sportzaal</t>
  </si>
  <si>
    <t>20.41</t>
  </si>
  <si>
    <t>21.03</t>
  </si>
  <si>
    <t>21.04</t>
  </si>
  <si>
    <t>20.43</t>
  </si>
  <si>
    <t>20.38</t>
  </si>
  <si>
    <t>20.44</t>
  </si>
  <si>
    <t>20.02</t>
  </si>
  <si>
    <t>centrale hal</t>
  </si>
  <si>
    <t>20.01</t>
  </si>
  <si>
    <t>20.17</t>
  </si>
  <si>
    <t>geel Heren A</t>
  </si>
  <si>
    <t>20.21</t>
  </si>
  <si>
    <t>groen Dames A</t>
  </si>
  <si>
    <t>20.26</t>
  </si>
  <si>
    <t>licht blauw Heren B</t>
  </si>
  <si>
    <t>20.30</t>
  </si>
  <si>
    <t>donker blauw Dames B</t>
  </si>
  <si>
    <t>20.25</t>
  </si>
  <si>
    <t>21.01</t>
  </si>
  <si>
    <t>20.13</t>
  </si>
  <si>
    <t>beheerder</t>
  </si>
  <si>
    <t>20.07</t>
  </si>
  <si>
    <t>heren</t>
  </si>
  <si>
    <t>20.16</t>
  </si>
  <si>
    <t>oranje Leiding A</t>
  </si>
  <si>
    <t>20.06</t>
  </si>
  <si>
    <t>dames</t>
  </si>
  <si>
    <t>20.34</t>
  </si>
  <si>
    <t>fuchsia roze Leiding B</t>
  </si>
  <si>
    <t>21.05</t>
  </si>
  <si>
    <t>20.40</t>
  </si>
  <si>
    <t>bij ruimte 21.01</t>
  </si>
  <si>
    <t>20.39</t>
  </si>
  <si>
    <t>portaal</t>
  </si>
  <si>
    <t>20.18</t>
  </si>
  <si>
    <t>geel</t>
  </si>
  <si>
    <t>20.22</t>
  </si>
  <si>
    <t>groen</t>
  </si>
  <si>
    <t>20.27</t>
  </si>
  <si>
    <t>licht blauw</t>
  </si>
  <si>
    <t>20.31</t>
  </si>
  <si>
    <t>donker blauw</t>
  </si>
  <si>
    <t>20.08</t>
  </si>
  <si>
    <t>miva</t>
  </si>
  <si>
    <t>20.19</t>
  </si>
  <si>
    <t>20.23</t>
  </si>
  <si>
    <t>20.28</t>
  </si>
  <si>
    <t>20.32</t>
  </si>
  <si>
    <t>20.14</t>
  </si>
  <si>
    <t>oranje</t>
  </si>
  <si>
    <t>20.35</t>
  </si>
  <si>
    <t>fuchsia roze</t>
  </si>
  <si>
    <t>20.15</t>
  </si>
  <si>
    <t>20.36</t>
  </si>
  <si>
    <t>20.20</t>
  </si>
  <si>
    <t>20.24</t>
  </si>
  <si>
    <t>20.29</t>
  </si>
  <si>
    <t>20.33</t>
  </si>
  <si>
    <t>11.01</t>
  </si>
  <si>
    <t>11.02</t>
  </si>
  <si>
    <t>werkplekken</t>
  </si>
  <si>
    <t>11.03</t>
  </si>
  <si>
    <t>11.04</t>
  </si>
  <si>
    <t>11.05</t>
  </si>
  <si>
    <t>11.06</t>
  </si>
  <si>
    <t>11.07</t>
  </si>
  <si>
    <t>11.08</t>
  </si>
  <si>
    <t>personeelsruimte</t>
  </si>
  <si>
    <t>11.09</t>
  </si>
  <si>
    <t>11.10</t>
  </si>
  <si>
    <t>11.11</t>
  </si>
  <si>
    <t>11.12</t>
  </si>
  <si>
    <t>11.13</t>
  </si>
  <si>
    <t>11.14</t>
  </si>
  <si>
    <t>11.15</t>
  </si>
  <si>
    <t>11.16</t>
  </si>
  <si>
    <t>11.17</t>
  </si>
  <si>
    <t>11.18</t>
  </si>
  <si>
    <t>11.23</t>
  </si>
  <si>
    <t>21.02</t>
  </si>
  <si>
    <t>20.03</t>
  </si>
  <si>
    <t>20.04</t>
  </si>
  <si>
    <t>E-kast</t>
  </si>
  <si>
    <t>20.05</t>
  </si>
  <si>
    <t>G-kast</t>
  </si>
  <si>
    <t>20.09</t>
  </si>
  <si>
    <t>20.10</t>
  </si>
  <si>
    <t>20.11</t>
  </si>
  <si>
    <t>magazijn</t>
  </si>
  <si>
    <t>20.12</t>
  </si>
  <si>
    <t>container</t>
  </si>
  <si>
    <t>20.37</t>
  </si>
  <si>
    <t>20.45</t>
  </si>
  <si>
    <t>cv</t>
  </si>
  <si>
    <t>20.46</t>
  </si>
  <si>
    <t>e-ruimte</t>
  </si>
  <si>
    <t>tribune</t>
  </si>
  <si>
    <t>Toestelberging links</t>
  </si>
  <si>
    <t>0.88</t>
  </si>
  <si>
    <t>Rechts</t>
  </si>
  <si>
    <t>gang na hoofdentree</t>
  </si>
  <si>
    <t>Tussen kleedkamer jong B en meisjes A</t>
  </si>
  <si>
    <t>Gang bij kleedkamer meisjes D</t>
  </si>
  <si>
    <t>Gang bij korfbal rechts</t>
  </si>
  <si>
    <t>Gang bij kleedkamer jongens A</t>
  </si>
  <si>
    <t>overloop boven entree</t>
  </si>
  <si>
    <t>centrale hal bij trapgedeelte</t>
  </si>
  <si>
    <t>EHBO</t>
  </si>
  <si>
    <t>Kleedruimte meisjes A</t>
  </si>
  <si>
    <t>Kleedruimte jongens A</t>
  </si>
  <si>
    <t>Kleedkamer jongens C</t>
  </si>
  <si>
    <t>Kleedkamer meisjes C</t>
  </si>
  <si>
    <t>Kleedruimte meisjes B</t>
  </si>
  <si>
    <t>Kleedruimte jongens B</t>
  </si>
  <si>
    <t>Kleedruimte jongens gang handbal</t>
  </si>
  <si>
    <t>Kleedruimte meisjes D</t>
  </si>
  <si>
    <t>0.89</t>
  </si>
  <si>
    <t>Kleedruimte jongens E</t>
  </si>
  <si>
    <t>0.92</t>
  </si>
  <si>
    <t>Kleedruimte meisjes E</t>
  </si>
  <si>
    <t>entree</t>
  </si>
  <si>
    <t>Gangetje tegenover hoofdentree</t>
  </si>
  <si>
    <t>bestuurskamer</t>
  </si>
  <si>
    <t>Vloer hard met beschermlaag</t>
  </si>
  <si>
    <t>Douches jongens C</t>
  </si>
  <si>
    <t>Douches meisjes C</t>
  </si>
  <si>
    <t>0.75</t>
  </si>
  <si>
    <t>heren gang korfbal</t>
  </si>
  <si>
    <t>Entree zijkant links</t>
  </si>
  <si>
    <t>Entree rechts korfbal</t>
  </si>
  <si>
    <t>Douches meisjes D</t>
  </si>
  <si>
    <t>0.90</t>
  </si>
  <si>
    <t>Douches kleedruimte jongens E</t>
  </si>
  <si>
    <t>Meisjes B</t>
  </si>
  <si>
    <t>Douches jongens B</t>
  </si>
  <si>
    <t>Douches Meisjes A</t>
  </si>
  <si>
    <t>Douches jongens A</t>
  </si>
  <si>
    <t>Douches gang heren handbal</t>
  </si>
  <si>
    <t>0.93</t>
  </si>
  <si>
    <t>Douches meisjes E</t>
  </si>
  <si>
    <t>Leiding A</t>
  </si>
  <si>
    <t>Leiding B</t>
  </si>
  <si>
    <t>Toilet dames gang handbal</t>
  </si>
  <si>
    <t>0.79</t>
  </si>
  <si>
    <t>Gang meisjes korfbal</t>
  </si>
  <si>
    <t>Leiding C</t>
  </si>
  <si>
    <t>miva meisjes B</t>
  </si>
  <si>
    <t>miva jongens B</t>
  </si>
  <si>
    <t>miva in gang handbal</t>
  </si>
  <si>
    <t>0.78</t>
  </si>
  <si>
    <t>miva gang korfbal</t>
  </si>
  <si>
    <t>Trap links klein</t>
  </si>
  <si>
    <t>Herentoilet gang handbal</t>
  </si>
  <si>
    <t>0.77</t>
  </si>
  <si>
    <t>Meisjes A</t>
  </si>
  <si>
    <t>Jongens A</t>
  </si>
  <si>
    <t>0.76</t>
  </si>
  <si>
    <t>0.80</t>
  </si>
  <si>
    <t>0.81</t>
  </si>
  <si>
    <t>0.82</t>
  </si>
  <si>
    <t>Jongens C</t>
  </si>
  <si>
    <t>Meisjes C</t>
  </si>
  <si>
    <t>Heren gang handbal</t>
  </si>
  <si>
    <t>Toilet meisjes D</t>
  </si>
  <si>
    <t>0.91</t>
  </si>
  <si>
    <t>Jongens E</t>
  </si>
  <si>
    <t>0.94</t>
  </si>
  <si>
    <t>Meisjes E</t>
  </si>
  <si>
    <t>magazijnkast</t>
  </si>
  <si>
    <t>gasmeterkast</t>
  </si>
  <si>
    <t>buitenberging</t>
  </si>
  <si>
    <t>werkplaats</t>
  </si>
  <si>
    <t>magazijn kast</t>
  </si>
  <si>
    <t>0.83</t>
  </si>
  <si>
    <t>0.84</t>
  </si>
  <si>
    <t>berging buiten</t>
  </si>
  <si>
    <t>0.87</t>
  </si>
  <si>
    <t>Gymzaal 1</t>
  </si>
  <si>
    <t>Gymzaal 2</t>
  </si>
  <si>
    <t>Kleedruimte meisjes rechts</t>
  </si>
  <si>
    <t>Kleedruimte meisjes links</t>
  </si>
  <si>
    <t>Kleedruimte jongens rechts</t>
  </si>
  <si>
    <t>Kleedruimte jongens links</t>
  </si>
  <si>
    <t>Lerarenruimte</t>
  </si>
  <si>
    <t>0.10 a</t>
  </si>
  <si>
    <t>Douche jongens rechts groot</t>
  </si>
  <si>
    <t>Douche meisjes rechts groot</t>
  </si>
  <si>
    <t>Beheerdersruimte</t>
  </si>
  <si>
    <t>Douche meisjes links groot</t>
  </si>
  <si>
    <t>Douche jongens links groot</t>
  </si>
  <si>
    <t>Toilet Miva</t>
  </si>
  <si>
    <t>Toilet Miva meisjes rechts</t>
  </si>
  <si>
    <t>Toilet Miva meisjes links</t>
  </si>
  <si>
    <t>Toilet Heren</t>
  </si>
  <si>
    <t>Douche meisjes rechts klein</t>
  </si>
  <si>
    <t>Douche meisjes links klein</t>
  </si>
  <si>
    <t>Douche jongens rechts klein</t>
  </si>
  <si>
    <t>Douche jongens links klein</t>
  </si>
  <si>
    <t>Toilet jongens rechts</t>
  </si>
  <si>
    <t>Toilet jongens links</t>
  </si>
  <si>
    <t>Kast Electra</t>
  </si>
  <si>
    <t>Parkeervloer 1</t>
  </si>
  <si>
    <t>Parkeervloer 2</t>
  </si>
  <si>
    <t>Rolpaden (wanden)</t>
  </si>
  <si>
    <t>Hal rolpaden</t>
  </si>
  <si>
    <t>Toilet beheer</t>
  </si>
  <si>
    <t>in-en uitrij gebied</t>
  </si>
  <si>
    <t>kassagebied -2</t>
  </si>
  <si>
    <t>kassagebied Theaterplein</t>
  </si>
  <si>
    <t>kantoor beheerder</t>
  </si>
  <si>
    <t>lift Theaterplein (2 stuks)</t>
  </si>
  <si>
    <t>kassagebied Havenplein</t>
  </si>
  <si>
    <t>P05</t>
  </si>
  <si>
    <t>lift Havenplein</t>
  </si>
  <si>
    <t>pantry beheerder</t>
  </si>
  <si>
    <t>P01</t>
  </si>
  <si>
    <t>P02</t>
  </si>
  <si>
    <t>P03</t>
  </si>
  <si>
    <t>P04</t>
  </si>
  <si>
    <t>P06</t>
  </si>
  <si>
    <t>P07</t>
  </si>
  <si>
    <t>P08</t>
  </si>
  <si>
    <t>P09</t>
  </si>
  <si>
    <t>P10</t>
  </si>
  <si>
    <t>P11</t>
  </si>
  <si>
    <t>Kleedruimte personeel</t>
  </si>
  <si>
    <t>Toilet personeel</t>
  </si>
  <si>
    <t>Grote zaal</t>
  </si>
  <si>
    <t>Kleine zaal</t>
  </si>
  <si>
    <t>Toiletgroep dames</t>
  </si>
  <si>
    <t>Toiletgroep heren</t>
  </si>
  <si>
    <t>Fust</t>
  </si>
  <si>
    <t>Trafo (hoogspanning)</t>
  </si>
  <si>
    <t>Trafo (Laagspanning)</t>
  </si>
  <si>
    <t>Kast naar technische ruimte</t>
  </si>
  <si>
    <t>Doorloop Wijkcentrum naar Sporthal</t>
  </si>
  <si>
    <t>Ontvangstruimte</t>
  </si>
  <si>
    <t>Bar</t>
  </si>
  <si>
    <t>Leslokaal, eerst peuterspeelzaal</t>
  </si>
  <si>
    <t>Biljartzaal/ontmoetingsruimte</t>
  </si>
  <si>
    <t>Zaal 1 links</t>
  </si>
  <si>
    <t>Zaal 2 rechts</t>
  </si>
  <si>
    <t>Peutertoilet</t>
  </si>
  <si>
    <t>Entree/ hal</t>
  </si>
  <si>
    <t>Stoelenberging</t>
  </si>
  <si>
    <t>Zaal</t>
  </si>
  <si>
    <t>Centrale hal</t>
  </si>
  <si>
    <t>0.11c</t>
  </si>
  <si>
    <t>vergader/recreatieruimte</t>
  </si>
  <si>
    <t>0.11b</t>
  </si>
  <si>
    <t>1.66</t>
  </si>
  <si>
    <t>1.67</t>
  </si>
  <si>
    <t>1.54</t>
  </si>
  <si>
    <t>0.25a</t>
  </si>
  <si>
    <t>Werkruimte</t>
  </si>
  <si>
    <t>Computerzaal</t>
  </si>
  <si>
    <t>1.49</t>
  </si>
  <si>
    <t>1.63</t>
  </si>
  <si>
    <t>1.64</t>
  </si>
  <si>
    <t>1.56</t>
  </si>
  <si>
    <t>1.65</t>
  </si>
  <si>
    <t>1.62</t>
  </si>
  <si>
    <t>1.68</t>
  </si>
  <si>
    <t>0.33a</t>
  </si>
  <si>
    <t>1.50</t>
  </si>
  <si>
    <t>1.52</t>
  </si>
  <si>
    <t>1.55</t>
  </si>
  <si>
    <t>0.33b</t>
  </si>
  <si>
    <t>Doka</t>
  </si>
  <si>
    <t>0.11e</t>
  </si>
  <si>
    <t>sanitaire ruimte</t>
  </si>
  <si>
    <t>0.11d</t>
  </si>
  <si>
    <t>0.28c</t>
  </si>
  <si>
    <t>0.25b</t>
  </si>
  <si>
    <t>Hoofdingang</t>
  </si>
  <si>
    <t>0.44a</t>
  </si>
  <si>
    <t>1.70</t>
  </si>
  <si>
    <t>0.27a</t>
  </si>
  <si>
    <t>0.28b</t>
  </si>
  <si>
    <t>1.61</t>
  </si>
  <si>
    <t>Entree + Hal</t>
  </si>
  <si>
    <t>Tochtsluis</t>
  </si>
  <si>
    <t>0.09a</t>
  </si>
  <si>
    <t>Voorruimten toiletten</t>
  </si>
  <si>
    <t>1.60</t>
  </si>
  <si>
    <t>1.69</t>
  </si>
  <si>
    <t>0.09b</t>
  </si>
  <si>
    <t>Toiletten</t>
  </si>
  <si>
    <t>0.45b</t>
  </si>
  <si>
    <t>1.51</t>
  </si>
  <si>
    <t>Tochtportaal</t>
  </si>
  <si>
    <t>0.45a</t>
  </si>
  <si>
    <t>Voorruimte toilet</t>
  </si>
  <si>
    <t>1.57</t>
  </si>
  <si>
    <t>1.58</t>
  </si>
  <si>
    <t>0.09c</t>
  </si>
  <si>
    <t>0.09d</t>
  </si>
  <si>
    <t>0.27b</t>
  </si>
  <si>
    <t>Gasmeterkast</t>
  </si>
  <si>
    <t>0.31a</t>
  </si>
  <si>
    <t>Bijkeuken</t>
  </si>
  <si>
    <t>0.31b</t>
  </si>
  <si>
    <t>Verkeersruimten</t>
  </si>
  <si>
    <t>Bureaukamer</t>
  </si>
  <si>
    <t>Keukenruimten</t>
  </si>
  <si>
    <t>pantry</t>
  </si>
  <si>
    <t>1 x per jaar</t>
  </si>
  <si>
    <t>Gevelglas buitenzijde</t>
  </si>
  <si>
    <t>Gevelglas binnenzijde</t>
  </si>
  <si>
    <t>Balustradeglas</t>
  </si>
  <si>
    <t>Binnenzijde liftkoker</t>
  </si>
  <si>
    <t>Boeiboord</t>
  </si>
  <si>
    <t>Dakbeplating</t>
  </si>
  <si>
    <t>Dakglas</t>
  </si>
  <si>
    <t>Dakkoepels</t>
  </si>
  <si>
    <t>Gevelbeplating</t>
  </si>
  <si>
    <t>Gevelglas spiegels</t>
  </si>
  <si>
    <t>Gevelramen atrium</t>
  </si>
  <si>
    <t>Houten panelen / blind glas</t>
  </si>
  <si>
    <t>Trespa luifel</t>
  </si>
  <si>
    <t>Vliesgevel glas</t>
  </si>
  <si>
    <t>Voorpui</t>
  </si>
  <si>
    <t>Zonwering</t>
  </si>
  <si>
    <t>Plastic bollen</t>
  </si>
  <si>
    <t>Oprelseweg 1, Spijkenisse</t>
  </si>
  <si>
    <t>2</t>
  </si>
  <si>
    <t>Noordeinde 93, Spijkenisse</t>
  </si>
  <si>
    <t>Nieuw Hongerlandsedijk 1, Spijkenisse</t>
  </si>
  <si>
    <t>Nieuwstraat 83, Spijkenisse</t>
  </si>
  <si>
    <t>1</t>
  </si>
  <si>
    <t>Salamanderveen 352, Spijkenisse</t>
  </si>
  <si>
    <t>Trombonestraat 1, Spijkenisse</t>
  </si>
  <si>
    <t>Galileilaan 1-3, Spijkenisse</t>
  </si>
  <si>
    <t>Lena Schenkplein 1, Spijkenisse</t>
  </si>
  <si>
    <t>Verdilaan 194, Spijkenisse</t>
  </si>
  <si>
    <t>Salamanderveen 350, Spijkenisse</t>
  </si>
  <si>
    <t>Mercuriusstraat 20, Spijkenisse</t>
  </si>
  <si>
    <t>Koolzaaddreef 22, Spijkenisse</t>
  </si>
  <si>
    <t>Jagerskreek 63, Spijkenisse</t>
  </si>
  <si>
    <t>Jan Wagenaarstraat 4, Spijkenisse</t>
  </si>
  <si>
    <t>Rijnlaan 27, Spijkenisse</t>
  </si>
  <si>
    <t>M. R. Hoitsemastraat 2, Spijkenisse</t>
  </si>
  <si>
    <t>Vlinderveen 229, Spijkenisse</t>
  </si>
  <si>
    <t>Geraniumstraat 31, Spijkenisse</t>
  </si>
  <si>
    <t>J. Witteveenlaan 1, Spijkenisse</t>
  </si>
  <si>
    <t>Maaswijkweg 50, Spijkenisse</t>
  </si>
  <si>
    <t>Atletiekpad 7, Spijkenisse</t>
  </si>
  <si>
    <t>Winston Churchilllaan 227, Spijkenisse</t>
  </si>
  <si>
    <t>Hekelingseweg 19, Spijkenisse</t>
  </si>
  <si>
    <t>Korte Schenkeldijk 2, Spijkenisse</t>
  </si>
  <si>
    <t>Dr.J.M. den Uyllaan 1, Spijkenisse</t>
  </si>
  <si>
    <t>Gorsstraat 22, Spijkenisse</t>
  </si>
  <si>
    <t>Karel Doormanstraat 1, Spijkenisse</t>
  </si>
  <si>
    <t>Sluisstraat 20, Spijkenisse</t>
  </si>
  <si>
    <t>Oostkade 24, Spijkenisse</t>
  </si>
  <si>
    <t>Raadhuislaan 104, Spijkenisse</t>
  </si>
  <si>
    <t>Type</t>
  </si>
  <si>
    <t>Hygiene container</t>
  </si>
  <si>
    <t>Toiletrol dispensers</t>
  </si>
  <si>
    <t>Zeep dispensers</t>
  </si>
  <si>
    <t>Handoek automaten rollen</t>
  </si>
  <si>
    <t>Handoek automaten losse doekjes</t>
  </si>
  <si>
    <t>Lucht verfrissers</t>
  </si>
  <si>
    <t>Seat cleaners</t>
  </si>
  <si>
    <t>Avfalbakken</t>
  </si>
  <si>
    <t>Toilet borstel houders</t>
  </si>
  <si>
    <t>Inloopmat maat 85 * 120</t>
  </si>
  <si>
    <t>Inloopmat maat 150 * 250</t>
  </si>
  <si>
    <t xml:space="preserve">opmerkingen </t>
  </si>
  <si>
    <t>H. de Lintweg 14-16, Spijkenisse</t>
  </si>
  <si>
    <t>Markt 40, Spijkenisse</t>
  </si>
  <si>
    <t>Kaaistraat 2, Geervliet</t>
  </si>
  <si>
    <t>Kerkweg 27, Zuidland</t>
  </si>
  <si>
    <t>Eikenlaan 88, Spijkenisse</t>
  </si>
  <si>
    <t>Marrewijklaan 101, Spijkenisse</t>
  </si>
  <si>
    <t>Gemeente Nissewaard</t>
  </si>
  <si>
    <t>Diverse locaties</t>
  </si>
  <si>
    <t>Dieptereinging keuken Theater de Stoep. 
Het betreft de onderdelen: aanrecht, afvalbakken, afzuigkap binnenzijde, afzuigkap buitenzijde, filters afzuigkap, bakplaat, friteuse, gasfornuis/ oven, hete luchtoven, magnetron, vaatwasmachine, vloer, wanden, wastafel/ spoelbak, wasbal.</t>
  </si>
  <si>
    <t>Fietsenstalling Damstraat</t>
  </si>
  <si>
    <t>Kantoorverzamelgebouw van schoolbesturen</t>
  </si>
  <si>
    <t>Goa's</t>
  </si>
  <si>
    <t>Boekenberg / Bibliotheek Spijkernisse</t>
  </si>
  <si>
    <t>Damstraat 21, Spijkenisse</t>
  </si>
  <si>
    <t>Gemeenlandsedijk Noord 26, Abbenbroek</t>
  </si>
  <si>
    <t>Hogendorpstraat 50, Spijkenisse</t>
  </si>
  <si>
    <t>BG</t>
  </si>
  <si>
    <t>0.01 + 0.02</t>
  </si>
  <si>
    <t>PN</t>
  </si>
  <si>
    <t>12a</t>
  </si>
  <si>
    <t>16b</t>
  </si>
  <si>
    <t>16c</t>
  </si>
  <si>
    <t>16d</t>
  </si>
  <si>
    <t>16e</t>
  </si>
  <si>
    <t>17a</t>
  </si>
  <si>
    <t>17b</t>
  </si>
  <si>
    <t>17c</t>
  </si>
  <si>
    <t>DN</t>
  </si>
  <si>
    <t>3.02</t>
  </si>
  <si>
    <t>3.03</t>
  </si>
  <si>
    <t>3.05</t>
  </si>
  <si>
    <t>3.06</t>
  </si>
  <si>
    <t>3.07</t>
  </si>
  <si>
    <t>3.08</t>
  </si>
  <si>
    <t>3.09</t>
  </si>
  <si>
    <t>Elektriciteitskast ?</t>
  </si>
  <si>
    <t>3.12</t>
  </si>
  <si>
    <t>3.13</t>
  </si>
  <si>
    <t>Kast?</t>
  </si>
  <si>
    <t>3.14</t>
  </si>
  <si>
    <t>Receptie?</t>
  </si>
  <si>
    <t>3.15</t>
  </si>
  <si>
    <t>3.16</t>
  </si>
  <si>
    <t>3.17</t>
  </si>
  <si>
    <t>3.18</t>
  </si>
  <si>
    <t>3.19</t>
  </si>
  <si>
    <t>3.20</t>
  </si>
  <si>
    <t>3.21</t>
  </si>
  <si>
    <t>Noodtrap</t>
  </si>
  <si>
    <t xml:space="preserve">Trap </t>
  </si>
  <si>
    <t>Graffiti verwijdering</t>
  </si>
  <si>
    <t>0-1m²</t>
  </si>
  <si>
    <t>1 -5 m²</t>
  </si>
  <si>
    <t>&gt; 5m²</t>
  </si>
  <si>
    <t>Ondergrond</t>
  </si>
  <si>
    <t>Gecoat oppervlak</t>
  </si>
  <si>
    <t>Niet gecoat oppervlak</t>
  </si>
  <si>
    <t>Prijs per week</t>
  </si>
  <si>
    <t>Verwacht besparings percentage 1e contractjaar</t>
  </si>
  <si>
    <t>Verwacht besparings percentage 2e contractjaar</t>
  </si>
  <si>
    <t>Verwacht besparings percentage 3e contractjaar</t>
  </si>
  <si>
    <t>Verwacht besparings percentage 4e contractjaar</t>
  </si>
  <si>
    <t>EINDTOTAAL KOSTEN OVER DE CONTRACTPERIODE VAN 4 JAAR  EXCLUSIEF BTW</t>
  </si>
  <si>
    <t>INSCHRIJFBEDRAG</t>
  </si>
  <si>
    <t>Kleinschaligheidstoeslag conform kosten per locatie</t>
  </si>
  <si>
    <t>beton</t>
  </si>
  <si>
    <t>Linoleum/Tapijt</t>
  </si>
  <si>
    <t>Straattegels</t>
  </si>
  <si>
    <t>straat Tegels</t>
  </si>
  <si>
    <t>tegels</t>
  </si>
  <si>
    <t>linoleum</t>
  </si>
  <si>
    <t>Dorpsstraat 12, Spijkenisse</t>
  </si>
  <si>
    <t>Kerkplein 11, Abbenbroek</t>
  </si>
  <si>
    <t>Kerkplein 7a, Geervliet</t>
  </si>
  <si>
    <t>Kerkring 2, Spijkenisse</t>
  </si>
  <si>
    <t>Kerkstraat 8, Zuidland</t>
  </si>
  <si>
    <t>Kerkweg 1, Heenvliet</t>
  </si>
  <si>
    <t>Lageweg 1, Simonshaven</t>
  </si>
  <si>
    <t>Oostkade 22, Spijkenisse</t>
  </si>
  <si>
    <t>Verdilaan 196, Spijkenisse</t>
  </si>
  <si>
    <t>Noordakker 6, Spijkenisse</t>
  </si>
  <si>
    <t>OBS "De Vogelenzang</t>
  </si>
  <si>
    <t>Directie</t>
  </si>
  <si>
    <t>Werkkast schoonmaak</t>
  </si>
  <si>
    <t>Leslokaal grp 8</t>
  </si>
  <si>
    <t>Leslokaal grp 6/7</t>
  </si>
  <si>
    <t>Leslokaal grp 4/5</t>
  </si>
  <si>
    <t>Inloopmat</t>
  </si>
  <si>
    <t xml:space="preserve">Peuterspeelzaal </t>
  </si>
  <si>
    <t>Plus lokaal</t>
  </si>
  <si>
    <t>Leslokaal grp 3</t>
  </si>
  <si>
    <t>Toilet grp 3, 4, 5</t>
  </si>
  <si>
    <t>Toilet medewerkers</t>
  </si>
  <si>
    <t>Toilet grp 1, 2, 3</t>
  </si>
  <si>
    <t>Leslokaal grp 1/2b</t>
  </si>
  <si>
    <t>Leslokaal grp 1/2a</t>
  </si>
  <si>
    <t>0,30a</t>
  </si>
  <si>
    <t>Kleuteringang</t>
  </si>
  <si>
    <t>Hal Kleuters</t>
  </si>
  <si>
    <t>0,3a</t>
  </si>
  <si>
    <t>Berging speellokaal</t>
  </si>
  <si>
    <t>Toilet meisjes grp 6, 7, 8</t>
  </si>
  <si>
    <t>Toilet jongens grp 4</t>
  </si>
  <si>
    <t>Paus Johannes</t>
  </si>
  <si>
    <t>OBS de Maasoever</t>
  </si>
  <si>
    <t>Garage Boekenberg</t>
  </si>
  <si>
    <t>Gemaal Leeuw van Putten(fluisterboot)</t>
  </si>
  <si>
    <t>Anne Frankstraat 26 B, Spijkenisse</t>
  </si>
  <si>
    <t>M. R. Hoitsemastraat 2 B, Spijkenisse</t>
  </si>
  <si>
    <t>Gymzaal M.R. Hoitsemastraat Maaswijk</t>
  </si>
  <si>
    <t>Gymzaal Verdilaan MT lokaal</t>
  </si>
  <si>
    <t>Gymzaal Vlinderveen</t>
  </si>
  <si>
    <t>Kinderboerderij de Trotse Pauw</t>
  </si>
  <si>
    <t>Lenteakker 5 A, Spijkenisse</t>
  </si>
  <si>
    <t>Eikenlaan 88 E, Spijkenisse</t>
  </si>
  <si>
    <t xml:space="preserve"> -1.04.07c-1</t>
  </si>
  <si>
    <t xml:space="preserve"> -1.04.07c-2</t>
  </si>
  <si>
    <t xml:space="preserve"> -1.04.07d-1</t>
  </si>
  <si>
    <t xml:space="preserve"> -1.05.07</t>
  </si>
  <si>
    <t xml:space="preserve"> -1.05.08</t>
  </si>
  <si>
    <t>Begane grond</t>
  </si>
  <si>
    <t>foyer BG</t>
  </si>
  <si>
    <t>parket/tapijt</t>
  </si>
  <si>
    <t xml:space="preserve"> 01.01.03-1</t>
  </si>
  <si>
    <t xml:space="preserve"> 01.04.07b-1</t>
  </si>
  <si>
    <t>kleedkamer 1  4 personen</t>
  </si>
  <si>
    <t xml:space="preserve"> 01.04.07b-2</t>
  </si>
  <si>
    <t>kleedkamer 4  4 personen</t>
  </si>
  <si>
    <t xml:space="preserve"> 01.04.07b-3</t>
  </si>
  <si>
    <t>kleedkamer 5  4 personen</t>
  </si>
  <si>
    <t xml:space="preserve"> 01.04.07b-4</t>
  </si>
  <si>
    <t>kleedkamer 6  4 personen</t>
  </si>
  <si>
    <t xml:space="preserve"> 01.04.07b-5</t>
  </si>
  <si>
    <t>kleedkamer 7  4 personen</t>
  </si>
  <si>
    <t xml:space="preserve"> 01.04.07b-6</t>
  </si>
  <si>
    <t>kleedkamer 8  4 personen</t>
  </si>
  <si>
    <t xml:space="preserve"> 01.04.07e-1</t>
  </si>
  <si>
    <t>kleedkamer 2  5 personen</t>
  </si>
  <si>
    <t xml:space="preserve"> 01.04.07e-2</t>
  </si>
  <si>
    <t>kleedkamer 3  5 personen</t>
  </si>
  <si>
    <t xml:space="preserve"> -1.02.02</t>
  </si>
  <si>
    <t xml:space="preserve"> -1.02.03</t>
  </si>
  <si>
    <t xml:space="preserve"> -1.02.04</t>
  </si>
  <si>
    <t xml:space="preserve"> -1.04.09-1</t>
  </si>
  <si>
    <t xml:space="preserve"> -1.04.09-2</t>
  </si>
  <si>
    <t xml:space="preserve"> -1.04.09-3</t>
  </si>
  <si>
    <t xml:space="preserve"> -1.04.09-4</t>
  </si>
  <si>
    <t xml:space="preserve"> -1.04.13</t>
  </si>
  <si>
    <t xml:space="preserve"> -1.05.02</t>
  </si>
  <si>
    <t xml:space="preserve"> -1.05.04</t>
  </si>
  <si>
    <t xml:space="preserve"> -1.06.09-1</t>
  </si>
  <si>
    <t xml:space="preserve"> -1.06.09-3</t>
  </si>
  <si>
    <t xml:space="preserve"> -1.07.01</t>
  </si>
  <si>
    <t>Berging Technische dienst</t>
  </si>
  <si>
    <t xml:space="preserve"> -1.07.02</t>
  </si>
  <si>
    <t xml:space="preserve"> -1.10.01-1</t>
  </si>
  <si>
    <t xml:space="preserve"> -1.10.01-2</t>
  </si>
  <si>
    <t xml:space="preserve"> -1.10.01-3</t>
  </si>
  <si>
    <t xml:space="preserve"> -1.10.10-2</t>
  </si>
  <si>
    <t xml:space="preserve"> -1.10.10-3</t>
  </si>
  <si>
    <t xml:space="preserve"> -1.10.11-2</t>
  </si>
  <si>
    <t xml:space="preserve"> -1.10.11-3</t>
  </si>
  <si>
    <t>Klinkers</t>
  </si>
  <si>
    <t>Borstelmat</t>
  </si>
  <si>
    <t>toiletruimte MIVA</t>
  </si>
  <si>
    <t>toneel Grote zaal</t>
  </si>
  <si>
    <t>??</t>
  </si>
  <si>
    <t xml:space="preserve"> 01.01.03-2</t>
  </si>
  <si>
    <t>Mezzanine</t>
  </si>
  <si>
    <t xml:space="preserve"> 01.01.06.1</t>
  </si>
  <si>
    <t xml:space="preserve"> 01.01.06.2</t>
  </si>
  <si>
    <t xml:space="preserve"> 01.01.06.3-1</t>
  </si>
  <si>
    <t xml:space="preserve"> 01.02.01</t>
  </si>
  <si>
    <t xml:space="preserve"> 01.02.12-1</t>
  </si>
  <si>
    <t xml:space="preserve"> 01.02.12-2</t>
  </si>
  <si>
    <t xml:space="preserve"> 01.03.02</t>
  </si>
  <si>
    <t xml:space="preserve"> 01.03.03</t>
  </si>
  <si>
    <t xml:space="preserve"> 01.03.04</t>
  </si>
  <si>
    <t xml:space="preserve"> 01.04.05b</t>
  </si>
  <si>
    <t xml:space="preserve"> 01.04.08</t>
  </si>
  <si>
    <t xml:space="preserve"> 01.04.09-1</t>
  </si>
  <si>
    <t>douche/ toilet Kleedkamer 1</t>
  </si>
  <si>
    <t xml:space="preserve"> 01.04.09-2</t>
  </si>
  <si>
    <t>douche/ toilet Kleedkamer 4</t>
  </si>
  <si>
    <t xml:space="preserve"> 01.04.09-3</t>
  </si>
  <si>
    <t>douche/ toilet kleedkamer 5</t>
  </si>
  <si>
    <t xml:space="preserve"> 01.04.09-4</t>
  </si>
  <si>
    <t>douche/ toilet kleedkamer 6</t>
  </si>
  <si>
    <t xml:space="preserve"> 01.04.09-5</t>
  </si>
  <si>
    <t>douche/ toilet MIVA</t>
  </si>
  <si>
    <t xml:space="preserve"> 01.04.09-6</t>
  </si>
  <si>
    <t xml:space="preserve">douche/ toilet </t>
  </si>
  <si>
    <t xml:space="preserve"> 01.04.15-1</t>
  </si>
  <si>
    <t>berging TD</t>
  </si>
  <si>
    <t xml:space="preserve"> 01.04.15-2</t>
  </si>
  <si>
    <t xml:space="preserve"> 01.04.15-3</t>
  </si>
  <si>
    <t xml:space="preserve"> 01.06.06</t>
  </si>
  <si>
    <t xml:space="preserve"> 01.06.11</t>
  </si>
  <si>
    <t xml:space="preserve"> 01.07.04</t>
  </si>
  <si>
    <t xml:space="preserve"> 01.08.01</t>
  </si>
  <si>
    <t xml:space="preserve"> 01.08.03/04</t>
  </si>
  <si>
    <t xml:space="preserve"> 01.10.01-1</t>
  </si>
  <si>
    <t xml:space="preserve"> 01.10.01-2</t>
  </si>
  <si>
    <t xml:space="preserve"> 01.10.01-3</t>
  </si>
  <si>
    <t xml:space="preserve"> 01.10.10.1a</t>
  </si>
  <si>
    <t xml:space="preserve"> 01.10.10.1b</t>
  </si>
  <si>
    <t xml:space="preserve"> 01.10.10-2</t>
  </si>
  <si>
    <t xml:space="preserve"> 01.10.10-3</t>
  </si>
  <si>
    <t xml:space="preserve"> 01.10.10-4</t>
  </si>
  <si>
    <t xml:space="preserve"> 01.10.11-2</t>
  </si>
  <si>
    <t xml:space="preserve"> 01.10.11-3</t>
  </si>
  <si>
    <t>parket/linoleum</t>
  </si>
  <si>
    <t>kantoor  Marketing 4 werkplekken</t>
  </si>
  <si>
    <t>kantoor Administratie 4 werkplekken</t>
  </si>
  <si>
    <t>Kantoor Horeca 2 Werkplekken</t>
  </si>
  <si>
    <t>kantoor hoofd techniek / Beheer</t>
  </si>
  <si>
    <t>kantoor hoofd Marketing</t>
  </si>
  <si>
    <t>toiletten D/H</t>
  </si>
  <si>
    <t>lierenkamer 1</t>
  </si>
  <si>
    <t>lierenkamer 2</t>
  </si>
  <si>
    <t>Snoekenveen 945, Spijkenisse</t>
  </si>
  <si>
    <t>Toezicht percentage per jaar za - zo</t>
  </si>
  <si>
    <t>TOEZICHT</t>
  </si>
  <si>
    <t>Kosten productie per jaar za - zo</t>
  </si>
  <si>
    <t>Kosten toezicht per jaar ma t/m vr</t>
  </si>
  <si>
    <t xml:space="preserve">Kosten toezicht per jaar za - zo </t>
  </si>
  <si>
    <t>Totaal kosten productie en toezicht</t>
  </si>
  <si>
    <t xml:space="preserve">Kosten additioneel </t>
  </si>
  <si>
    <t>Kosten sanitaire voorzieningen per jaar</t>
  </si>
  <si>
    <t>Kosten machines per jaar</t>
  </si>
  <si>
    <t>Bibliotheek, picknicktafels etc.</t>
  </si>
  <si>
    <t>Raadzaal</t>
  </si>
  <si>
    <t>Gevelonderhoud</t>
  </si>
  <si>
    <t>Ledigen restafvalbakken 2x per week op basis van 50 weken per jaar</t>
  </si>
  <si>
    <t>Ledigen restafvalbak 1x per week op basis van 50 weken per jaar</t>
  </si>
  <si>
    <t>Ledigen restafvalbakken 1x per week op basis van 50 weken per jaar</t>
  </si>
  <si>
    <t>Ledigen restafvalbakken 2x per week op basis van 40 weken per jaar</t>
  </si>
  <si>
    <t>Ledigen papierafvalbak 1x per maand op basis van 12 maanden</t>
  </si>
  <si>
    <t>Ledigen restafvalbak 1x per week op basis van 40 weken per jaar</t>
  </si>
  <si>
    <t>Ledigen papierafvalbak 1x per week op basis van 50 weken per jaar</t>
  </si>
  <si>
    <t>Ledigen restafvalbakken 1x per 2 weken op basis van 40 weken per jaar</t>
  </si>
  <si>
    <t>Ledigen restafvalbak 1x per 2 weken op basis van 40 weken per jaar</t>
  </si>
  <si>
    <t>Ledigen papierafvalbak 1x per week op basis van 40 weken per jaar</t>
  </si>
  <si>
    <t>Ledigen restafvalbak 2x per week op basis van 40 weken per jaar</t>
  </si>
  <si>
    <t>Ledigen glasafvalbak 1x per week op basis van 50 weken per jaar</t>
  </si>
  <si>
    <t>Ledigen PMD-afvalbakken 1x per week op basis van 50 weken per jaar</t>
  </si>
  <si>
    <t>Ledigen papierafvalbakken 1x per week op basis van 50 weken per jaar</t>
  </si>
  <si>
    <t>Ledigen restafval-, papier- en PMD-afvalbakken 2x per week op basis van 50 weken per jaar</t>
  </si>
  <si>
    <t>Ledigen restafvalbakken 1x per week op basis van 40 weken per jaar</t>
  </si>
  <si>
    <t>Ledigen papierafvalbakken 1x per week op basis van 40 weken per jaar</t>
  </si>
  <si>
    <t>Ledigen papierafvalbak 1.100 liter 1x per week op basis van 50 weken per jaar</t>
  </si>
  <si>
    <t>Ledigen papierafvalbak 240 liter 1x per 2 weken op basis van 50 weken per jaar</t>
  </si>
  <si>
    <t>Ledigen restafvalbak 1.100 liter 2x per week op basis van 50 weken per jaar</t>
  </si>
  <si>
    <t>Ledigen restafvalbak 240 liter 1x per week op basis van 50 weken per jaar</t>
  </si>
  <si>
    <t>Prijs per m²</t>
  </si>
  <si>
    <t>Gevelbeplating reinigen</t>
  </si>
  <si>
    <t>Kosten hoogwerker per halve dag</t>
  </si>
  <si>
    <t>Kosten hoogwerker per dag</t>
  </si>
  <si>
    <t xml:space="preserve">Staffel sanitair bij afname gebruikers </t>
  </si>
  <si>
    <t>Percentage afname gebruikers</t>
  </si>
  <si>
    <t xml:space="preserve">Percentage afname all-in prijs </t>
  </si>
  <si>
    <t>5 - 10%</t>
  </si>
  <si>
    <t>10 - 15%</t>
  </si>
  <si>
    <t>15 - 20%</t>
  </si>
  <si>
    <t>20 - 25%</t>
  </si>
  <si>
    <t>25 - 30%</t>
  </si>
  <si>
    <t>&gt;30%</t>
  </si>
  <si>
    <t>ER-KMS code</t>
  </si>
  <si>
    <t>april tot oktober 3x per week (26 weken)</t>
  </si>
  <si>
    <t>3 x per week (40 weken)</t>
  </si>
  <si>
    <t>5 x per week (40 weken)</t>
  </si>
  <si>
    <t>5 x per week (44 weken) + 2 x per week (6 weken)</t>
  </si>
  <si>
    <t>Maximale frequentie ma t/m vrij</t>
  </si>
  <si>
    <t>naloop ma t/m vr</t>
  </si>
  <si>
    <t>Kosten productie per jaar naloop ma t/m vr</t>
  </si>
  <si>
    <t>Toezicht uren per jaar za - zo</t>
  </si>
  <si>
    <t>Handdoekautomaat</t>
  </si>
  <si>
    <t>Handdoekjesdispenser</t>
  </si>
  <si>
    <t>Handdoek- automaat</t>
  </si>
  <si>
    <t>Handdoekjes- dispenser</t>
  </si>
  <si>
    <t>Zeepdispenser</t>
  </si>
  <si>
    <t>Luchtverfrisser dispenser</t>
  </si>
  <si>
    <t>Toiletrol dispenser</t>
  </si>
  <si>
    <t>Toiletbrilreiniger dispenser</t>
  </si>
  <si>
    <t>Toiletbril- reiniger dispenser</t>
  </si>
  <si>
    <t>GNW-EA-ID.RT-2020</t>
  </si>
  <si>
    <t>Bamboe</t>
  </si>
  <si>
    <t xml:space="preserve">Alle prijzen zijn all-in, inclusief loonkosten, materiaal, reis- en verblijfskosten, sociale lasten, voorrijkosten, parkeerkosten, reserveringskosten, en (de)montagekosten, transportkosten, aflever- verpakkingen, milieubelastingen, administratie, andere belastingen dan btw, verzekeringpremies e.d. </t>
  </si>
  <si>
    <t>ER KMS</t>
  </si>
  <si>
    <t>Uurlonen per 1 juni 2021</t>
  </si>
  <si>
    <t>In een aparte bijlage levert de dienstverlener foldermateriaal aan waaruit blijkt dat de aangeboden artikelen</t>
  </si>
  <si>
    <t>voldoen aan de specificaties die beschreven zijn in het programma van eisen.</t>
  </si>
  <si>
    <t>Dameshygiëne container (wissel freq. 26x)</t>
  </si>
  <si>
    <t>*als speerpunt wordt het eerste contractjaar gehanteerd</t>
  </si>
  <si>
    <t>Versie 2 na NvI 1</t>
  </si>
  <si>
    <t>Prijs p/ uur excl. btw</t>
  </si>
  <si>
    <t xml:space="preserve">Inschrijver bepaalt bij de ongedierte bestrijding zelf of zij prijzen per stuk óf prijzen per uur opgeeft. </t>
  </si>
  <si>
    <t>Marmoleum</t>
  </si>
  <si>
    <t>Toiletpapier 2-laag 36 rol/ doos</t>
  </si>
  <si>
    <t>Vouwhanddoekjes 2-laags 1 doos van 1926 stuks</t>
  </si>
  <si>
    <t>Natural Fresh Foam Zeep 1L</t>
  </si>
  <si>
    <t>Handdoekrol Wit/ Service</t>
  </si>
  <si>
    <t>Samengevoegd in Korte Schenkeldijk 2, Spijkenisse in rij 11</t>
  </si>
  <si>
    <t>All-in prijs per week</t>
  </si>
  <si>
    <t>Aan de opgegeven indicatie eenheden kunnen geen rechten worden ontleent.</t>
  </si>
  <si>
    <t>VERBRUIK 2019</t>
  </si>
  <si>
    <t>VERBRUIK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</si>
</sst>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s>
  <fonts count="115">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10"/>
      <name val="Century Gothic"/>
      <family val="1"/>
    </font>
    <font>
      <sz val="10"/>
      <color rgb="FF000000"/>
      <name val="Century Gothic"/>
      <family val="2"/>
    </font>
    <font>
      <sz val="9"/>
      <color rgb="FFFF0000"/>
      <name val="Century Gothic"/>
      <family val="2"/>
    </font>
    <font>
      <i/>
      <sz val="10"/>
      <name val="Century Gothic"/>
      <family val="2"/>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2888">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2" applyNumberFormat="0" applyAlignment="0" applyProtection="0"/>
    <xf numFmtId="0" fontId="8" fillId="0" borderId="0"/>
    <xf numFmtId="0" fontId="41" fillId="55" borderId="22" applyNumberFormat="0" applyAlignment="0" applyProtection="0"/>
    <xf numFmtId="0" fontId="42" fillId="56" borderId="23" applyNumberFormat="0" applyAlignment="0" applyProtection="0"/>
    <xf numFmtId="0" fontId="42" fillId="56"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0" applyNumberFormat="0" applyFill="0" applyBorder="0" applyAlignment="0" applyProtection="0"/>
    <xf numFmtId="0" fontId="49" fillId="57" borderId="22" applyNumberFormat="0" applyAlignment="0" applyProtection="0"/>
    <xf numFmtId="0" fontId="36" fillId="58" borderId="1"/>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1"/>
    <xf numFmtId="0" fontId="55" fillId="0" borderId="32"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3" applyNumberFormat="0" applyFont="0" applyAlignment="0" applyProtection="0"/>
    <xf numFmtId="0" fontId="35" fillId="59" borderId="33" applyNumberFormat="0" applyFont="0" applyAlignment="0" applyProtection="0"/>
    <xf numFmtId="0" fontId="57" fillId="37" borderId="0" applyNumberFormat="0" applyBorder="0" applyAlignment="0" applyProtection="0"/>
    <xf numFmtId="0" fontId="58" fillId="55" borderId="34" applyNumberFormat="0" applyAlignment="0" applyProtection="0"/>
    <xf numFmtId="0" fontId="54" fillId="60" borderId="35"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6" applyNumberFormat="0" applyFill="0" applyAlignment="0" applyProtection="0"/>
    <xf numFmtId="0" fontId="61" fillId="0" borderId="37" applyNumberFormat="0" applyFill="0" applyAlignment="0" applyProtection="0"/>
    <xf numFmtId="0" fontId="58" fillId="54" borderId="34"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1"/>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 fillId="0" borderId="0"/>
  </cellStyleXfs>
  <cellXfs count="776">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43" fontId="67" fillId="0" borderId="0" xfId="64" applyNumberFormat="1" applyFont="1" applyFill="1" applyAlignment="1"/>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2" borderId="0" xfId="67"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0" fontId="84" fillId="0" borderId="0" xfId="64" applyFont="1" applyFill="1" applyAlignment="1"/>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173" fontId="67" fillId="0" borderId="0" xfId="63" applyNumberFormat="1" applyFont="1" applyFill="1" applyBorder="1" applyAlignment="1" applyProtection="1">
      <alignment horizontal="left" vertical="top"/>
      <protection hidden="1"/>
    </xf>
    <xf numFmtId="165" fontId="72" fillId="2" borderId="0" xfId="3" applyFont="1" applyFill="1" applyBorder="1" applyAlignment="1" applyProtection="1">
      <alignment horizontal="left"/>
      <protection hidden="1"/>
    </xf>
    <xf numFmtId="178" fontId="72" fillId="0" borderId="0"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2" fontId="67" fillId="0" borderId="1" xfId="90" applyNumberFormat="1" applyFont="1" applyFill="1" applyBorder="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2" fillId="61" borderId="38" xfId="90" applyNumberFormat="1" applyFont="1" applyFill="1" applyBorder="1" applyAlignment="1">
      <alignment vertical="top" wrapText="1"/>
    </xf>
    <xf numFmtId="173" fontId="82" fillId="61" borderId="38" xfId="9" applyNumberFormat="1" applyFont="1" applyFill="1" applyBorder="1" applyAlignment="1">
      <alignment vertical="top" wrapText="1"/>
    </xf>
    <xf numFmtId="167" fontId="82" fillId="61" borderId="38" xfId="9" applyFont="1" applyFill="1" applyBorder="1" applyAlignment="1">
      <alignment horizontal="center" vertical="top" wrapText="1"/>
    </xf>
    <xf numFmtId="2" fontId="83" fillId="0" borderId="0" xfId="13" applyNumberFormat="1" applyFont="1" applyFill="1" applyBorder="1" applyAlignment="1"/>
    <xf numFmtId="188"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73" fillId="0" borderId="0" xfId="13" applyNumberFormat="1" applyFont="1" applyFill="1" applyAlignment="1"/>
    <xf numFmtId="3" fontId="73" fillId="0" borderId="0" xfId="13" applyNumberFormat="1" applyFont="1" applyFill="1" applyAlignment="1">
      <alignment horizontal="right"/>
    </xf>
    <xf numFmtId="3" fontId="67" fillId="0" borderId="0" xfId="9" applyNumberFormat="1" applyFont="1" applyAlignment="1">
      <alignment horizontal="right"/>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49" fontId="67" fillId="0" borderId="1" xfId="0" applyNumberFormat="1" applyFont="1" applyFill="1" applyBorder="1" applyAlignment="1">
      <alignment horizontal="center"/>
    </xf>
    <xf numFmtId="0" fontId="67" fillId="0" borderId="1" xfId="0" applyFont="1" applyFill="1" applyBorder="1" applyAlignment="1"/>
    <xf numFmtId="173" fontId="69" fillId="0" borderId="1" xfId="9"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xf numFmtId="1" fontId="76" fillId="0" borderId="1" xfId="62" applyNumberFormat="1" applyFont="1" applyFill="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3" fillId="0" borderId="0" xfId="0" applyNumberFormat="1" applyFont="1" applyAlignment="1">
      <alignment horizontal="left"/>
    </xf>
    <xf numFmtId="2" fontId="78" fillId="0" borderId="0" xfId="13" applyNumberFormat="1" applyFont="1" applyFill="1" applyBorder="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2" fontId="82" fillId="61" borderId="4" xfId="0" applyNumberFormat="1" applyFont="1" applyFill="1" applyBorder="1" applyAlignment="1">
      <alignment horizontal="left" vertical="top"/>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0" fontId="67" fillId="0" borderId="1" xfId="0" applyFont="1" applyFill="1" applyBorder="1"/>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Fill="1" applyBorder="1"/>
    <xf numFmtId="0" fontId="67" fillId="0" borderId="1" xfId="0" applyNumberFormat="1" applyFont="1" applyFill="1" applyBorder="1" applyAlignment="1"/>
    <xf numFmtId="0" fontId="67" fillId="0" borderId="7" xfId="0" applyFont="1" applyFill="1" applyBorder="1"/>
    <xf numFmtId="174" fontId="67" fillId="0" borderId="9" xfId="0" applyNumberFormat="1" applyFont="1" applyFill="1" applyBorder="1" applyAlignment="1">
      <alignment horizontal="left"/>
    </xf>
    <xf numFmtId="0" fontId="67" fillId="0" borderId="9" xfId="0" applyFont="1" applyFill="1" applyBorder="1"/>
    <xf numFmtId="0" fontId="67" fillId="0" borderId="21" xfId="0" applyFont="1" applyBorder="1" applyAlignment="1">
      <alignment wrapText="1"/>
    </xf>
    <xf numFmtId="0" fontId="67" fillId="0" borderId="21" xfId="0" applyFont="1" applyBorder="1" applyAlignment="1"/>
    <xf numFmtId="0" fontId="67" fillId="2" borderId="21" xfId="0" applyFont="1" applyFill="1" applyBorder="1" applyAlignment="1">
      <alignment wrapText="1"/>
    </xf>
    <xf numFmtId="0" fontId="87" fillId="0" borderId="21" xfId="60" applyFont="1" applyBorder="1" applyAlignment="1">
      <alignment wrapText="1"/>
    </xf>
    <xf numFmtId="0" fontId="67" fillId="0" borderId="0" xfId="0" applyFont="1" applyBorder="1"/>
    <xf numFmtId="0" fontId="67" fillId="0" borderId="0" xfId="0" applyFont="1" applyFill="1" applyBorder="1" applyAlignment="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7" fillId="0" borderId="0" xfId="0" applyNumberFormat="1" applyFont="1" applyFill="1" applyBorder="1"/>
    <xf numFmtId="166" fontId="72" fillId="0" borderId="1" xfId="19" applyFont="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87" fillId="0" borderId="1" xfId="0" applyFont="1" applyBorder="1"/>
    <xf numFmtId="0" fontId="67" fillId="0" borderId="1" xfId="0" applyFont="1" applyBorder="1"/>
    <xf numFmtId="0" fontId="67" fillId="0" borderId="1" xfId="0" applyFont="1" applyBorder="1" applyAlignment="1">
      <alignment horizontal="center"/>
    </xf>
    <xf numFmtId="0" fontId="72" fillId="0" borderId="5" xfId="0" applyFont="1" applyBorder="1"/>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11" applyFont="1" applyFill="1" applyBorder="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67" fillId="0" borderId="1" xfId="10" applyNumberFormat="1" applyFont="1" applyFill="1" applyBorder="1" applyAlignment="1" applyProtection="1">
      <alignment horizontal="left" vertical="center"/>
      <protection hidden="1"/>
    </xf>
    <xf numFmtId="0" fontId="67" fillId="0" borderId="1" xfId="10" applyFont="1" applyFill="1" applyBorder="1" applyAlignment="1" applyProtection="1">
      <alignment horizontal="center" wrapText="1"/>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81" fillId="61" borderId="5" xfId="10" applyNumberFormat="1" applyFont="1" applyFill="1" applyBorder="1" applyAlignment="1" applyProtection="1">
      <alignment vertical="center"/>
      <protection hidden="1"/>
    </xf>
    <xf numFmtId="0" fontId="81" fillId="61" borderId="6" xfId="10" applyNumberFormat="1" applyFont="1" applyFill="1" applyBorder="1" applyAlignment="1" applyProtection="1">
      <alignment vertical="center"/>
      <protection hidden="1"/>
    </xf>
    <xf numFmtId="173" fontId="67" fillId="0" borderId="0" xfId="9" applyNumberFormat="1" applyFont="1" applyFill="1" applyAlignment="1" applyProtection="1">
      <protection hidden="1"/>
    </xf>
    <xf numFmtId="0" fontId="67" fillId="0" borderId="0" xfId="85" applyFont="1"/>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173" fontId="68" fillId="0" borderId="0" xfId="9" applyNumberFormat="1" applyFont="1" applyFill="1" applyBorder="1" applyAlignment="1" applyProtection="1">
      <alignment horizontal="center"/>
      <protection hidden="1"/>
    </xf>
    <xf numFmtId="0" fontId="67" fillId="0" borderId="0" xfId="104" applyFont="1"/>
    <xf numFmtId="49" fontId="67" fillId="0" borderId="1" xfId="104" applyNumberFormat="1" applyFont="1" applyBorder="1" applyAlignment="1">
      <alignment horizontal="center" vertical="top" wrapText="1"/>
    </xf>
    <xf numFmtId="0" fontId="67" fillId="0" borderId="0" xfId="104" applyFont="1" applyAlignment="1">
      <alignment horizontal="center"/>
    </xf>
    <xf numFmtId="173" fontId="67" fillId="0" borderId="0" xfId="9" applyNumberFormat="1" applyFont="1"/>
    <xf numFmtId="167" fontId="67" fillId="0" borderId="0" xfId="106" applyFont="1"/>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90"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9"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2" fontId="67" fillId="62" borderId="1" xfId="13" applyNumberFormat="1" applyFont="1" applyFill="1" applyBorder="1" applyAlignment="1"/>
    <xf numFmtId="0" fontId="67" fillId="62" borderId="1" xfId="11" applyFont="1" applyFill="1" applyBorder="1"/>
    <xf numFmtId="167" fontId="67" fillId="0" borderId="1" xfId="9" applyFont="1" applyBorder="1"/>
    <xf numFmtId="167" fontId="72" fillId="0" borderId="1" xfId="9" applyFont="1" applyBorder="1"/>
    <xf numFmtId="173" fontId="67" fillId="2" borderId="1" xfId="9" applyNumberFormat="1" applyFont="1" applyFill="1" applyBorder="1" applyAlignment="1">
      <alignment horizontal="right"/>
    </xf>
    <xf numFmtId="167" fontId="67" fillId="2" borderId="1" xfId="9" applyFont="1" applyFill="1" applyBorder="1" applyAlignment="1">
      <alignment horizontal="center"/>
    </xf>
    <xf numFmtId="167" fontId="72" fillId="2" borderId="1" xfId="9" applyFont="1" applyFill="1" applyBorder="1"/>
    <xf numFmtId="166" fontId="67" fillId="2" borderId="1" xfId="19" applyFont="1" applyFill="1" applyBorder="1" applyAlignment="1">
      <alignment horizontal="center"/>
    </xf>
    <xf numFmtId="166" fontId="72" fillId="2" borderId="1" xfId="19" applyFont="1" applyFill="1" applyBorder="1"/>
    <xf numFmtId="3" fontId="67" fillId="0" borderId="1" xfId="9" applyNumberFormat="1" applyFont="1" applyFill="1" applyBorder="1" applyAlignment="1">
      <alignment horizontal="center" vertical="top" wrapText="1"/>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1" fontId="72" fillId="0" borderId="1" xfId="14" applyNumberFormat="1" applyFont="1" applyFill="1" applyBorder="1" applyAlignment="1" applyProtection="1">
      <alignment horizontal="center"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8"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1" xfId="0" applyFont="1" applyBorder="1"/>
    <xf numFmtId="2" fontId="104" fillId="61" borderId="42" xfId="14" applyNumberFormat="1" applyFont="1" applyFill="1" applyBorder="1" applyAlignment="1" applyProtection="1">
      <alignment horizontal="left" vertical="center" wrapText="1"/>
      <protection hidden="1"/>
    </xf>
    <xf numFmtId="2" fontId="67" fillId="0" borderId="42" xfId="14" applyNumberFormat="1" applyFont="1" applyFill="1" applyBorder="1" applyAlignment="1" applyProtection="1">
      <protection hidden="1"/>
    </xf>
    <xf numFmtId="1" fontId="72" fillId="0" borderId="43" xfId="14" applyNumberFormat="1" applyFont="1" applyFill="1" applyBorder="1" applyAlignment="1" applyProtection="1">
      <alignment horizontal="center"/>
      <protection hidden="1"/>
    </xf>
    <xf numFmtId="166" fontId="67" fillId="0" borderId="42" xfId="19" applyFont="1" applyFill="1" applyBorder="1" applyAlignment="1" applyProtection="1">
      <protection hidden="1"/>
    </xf>
    <xf numFmtId="166" fontId="67" fillId="0" borderId="43" xfId="19" applyFont="1" applyFill="1" applyBorder="1" applyAlignment="1" applyProtection="1">
      <protection hidden="1"/>
    </xf>
    <xf numFmtId="0" fontId="72" fillId="0" borderId="43" xfId="0" applyFont="1" applyBorder="1"/>
    <xf numFmtId="166" fontId="72" fillId="0" borderId="43" xfId="19" applyFont="1" applyBorder="1"/>
    <xf numFmtId="2" fontId="89" fillId="61" borderId="38" xfId="0" applyNumberFormat="1" applyFont="1" applyFill="1" applyBorder="1" applyAlignment="1">
      <alignment horizontal="center" vertical="top" wrapText="1"/>
    </xf>
    <xf numFmtId="167" fontId="67" fillId="62" borderId="1" xfId="9" applyFont="1" applyFill="1" applyBorder="1" applyAlignment="1">
      <alignment horizontal="center"/>
    </xf>
    <xf numFmtId="2" fontId="82" fillId="61" borderId="1" xfId="90" applyNumberFormat="1" applyFont="1" applyFill="1" applyBorder="1" applyAlignment="1">
      <alignment vertical="top" wrapText="1"/>
    </xf>
    <xf numFmtId="173" fontId="82" fillId="61" borderId="1" xfId="9" applyNumberFormat="1" applyFont="1" applyFill="1" applyBorder="1" applyAlignment="1">
      <alignment vertical="top" wrapText="1"/>
    </xf>
    <xf numFmtId="167" fontId="82" fillId="61" borderId="1" xfId="9" applyFont="1" applyFill="1" applyBorder="1" applyAlignment="1">
      <alignment horizontal="center" vertical="top" wrapText="1"/>
    </xf>
    <xf numFmtId="10" fontId="67" fillId="62" borderId="1" xfId="17" applyNumberFormat="1" applyFont="1" applyFill="1" applyBorder="1" applyAlignment="1">
      <alignment horizontal="center"/>
    </xf>
    <xf numFmtId="9" fontId="67" fillId="2" borderId="1" xfId="66" applyFont="1" applyFill="1" applyBorder="1" applyAlignment="1">
      <alignment horizontal="center"/>
    </xf>
    <xf numFmtId="0" fontId="109" fillId="0" borderId="0" xfId="64" applyFont="1" applyFill="1" applyAlignment="1"/>
    <xf numFmtId="0" fontId="70" fillId="0" borderId="0" xfId="64" applyFont="1" applyFill="1" applyAlignment="1"/>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2" borderId="0" xfId="18" applyFont="1" applyFill="1"/>
    <xf numFmtId="0" fontId="67" fillId="0" borderId="41" xfId="0" applyFont="1" applyFill="1" applyBorder="1" applyAlignment="1">
      <alignment horizontal="left"/>
    </xf>
    <xf numFmtId="177" fontId="67" fillId="62" borderId="43" xfId="12" applyNumberFormat="1" applyFont="1" applyFill="1" applyBorder="1" applyAlignment="1" applyProtection="1">
      <alignment vertical="center"/>
      <protection hidden="1"/>
    </xf>
    <xf numFmtId="0" fontId="67" fillId="0" borderId="42" xfId="0" applyFont="1" applyBorder="1"/>
    <xf numFmtId="169" fontId="99" fillId="2" borderId="1" xfId="4" applyFont="1" applyFill="1" applyBorder="1" applyAlignment="1" applyProtection="1">
      <alignment horizontal="right"/>
      <protection locked="0"/>
    </xf>
    <xf numFmtId="175" fontId="110" fillId="0" borderId="10" xfId="0" applyNumberFormat="1" applyFont="1" applyFill="1" applyBorder="1" applyAlignment="1">
      <alignment horizontal="center" vertical="center"/>
    </xf>
    <xf numFmtId="2" fontId="82" fillId="61" borderId="38" xfId="0" applyNumberFormat="1" applyFont="1" applyFill="1" applyBorder="1" applyAlignment="1">
      <alignment horizontal="left" vertical="top" wrapText="1"/>
    </xf>
    <xf numFmtId="2" fontId="67" fillId="0" borderId="43" xfId="0" applyNumberFormat="1" applyFont="1" applyFill="1" applyBorder="1"/>
    <xf numFmtId="0" fontId="67" fillId="0" borderId="43" xfId="0" applyFont="1" applyFill="1" applyBorder="1"/>
    <xf numFmtId="0" fontId="67" fillId="0" borderId="43" xfId="0" applyFont="1" applyFill="1" applyBorder="1" applyAlignment="1"/>
    <xf numFmtId="0" fontId="67" fillId="0" borderId="38" xfId="0" applyFont="1" applyFill="1" applyBorder="1"/>
    <xf numFmtId="0" fontId="67" fillId="0" borderId="43" xfId="0" applyNumberFormat="1" applyFont="1" applyFill="1" applyBorder="1" applyAlignment="1"/>
    <xf numFmtId="0" fontId="67" fillId="0" borderId="0" xfId="0" applyFont="1" applyAlignment="1">
      <alignment horizontal="left"/>
    </xf>
    <xf numFmtId="0" fontId="67" fillId="0" borderId="21" xfId="0" applyFont="1" applyBorder="1" applyAlignment="1">
      <alignment horizontal="left" wrapText="1"/>
    </xf>
    <xf numFmtId="0" fontId="67" fillId="2" borderId="21" xfId="0" applyFont="1" applyFill="1" applyBorder="1" applyAlignment="1">
      <alignment horizontal="left" wrapText="1"/>
    </xf>
    <xf numFmtId="0" fontId="87" fillId="0" borderId="21" xfId="60" applyFont="1" applyBorder="1" applyAlignment="1">
      <alignment horizontal="left" wrapText="1"/>
    </xf>
    <xf numFmtId="1" fontId="67" fillId="0" borderId="1" xfId="0" applyNumberFormat="1" applyFont="1" applyFill="1" applyBorder="1" applyAlignment="1">
      <alignment horizontal="left"/>
    </xf>
    <xf numFmtId="1" fontId="67" fillId="0" borderId="9" xfId="0" applyNumberFormat="1" applyFont="1" applyFill="1" applyBorder="1" applyAlignment="1">
      <alignment horizontal="left"/>
    </xf>
    <xf numFmtId="0" fontId="89" fillId="0" borderId="0" xfId="0" applyFont="1" applyFill="1" applyAlignment="1">
      <alignment horizontal="left" vertical="center"/>
    </xf>
    <xf numFmtId="0" fontId="67" fillId="0" borderId="48" xfId="18" applyFont="1" applyFill="1" applyBorder="1"/>
    <xf numFmtId="0" fontId="67" fillId="0" borderId="49" xfId="18" applyFont="1" applyFill="1" applyBorder="1"/>
    <xf numFmtId="0" fontId="67" fillId="0" borderId="50" xfId="0" applyFont="1" applyBorder="1"/>
    <xf numFmtId="0" fontId="82" fillId="61" borderId="51" xfId="0" applyFont="1" applyFill="1" applyBorder="1" applyAlignment="1">
      <alignment wrapText="1"/>
    </xf>
    <xf numFmtId="0" fontId="67" fillId="0" borderId="52" xfId="0" applyFont="1" applyFill="1" applyBorder="1"/>
    <xf numFmtId="0" fontId="67" fillId="0" borderId="53" xfId="0" applyFont="1" applyFill="1" applyBorder="1"/>
    <xf numFmtId="0" fontId="67" fillId="0" borderId="54" xfId="0" applyFont="1" applyBorder="1"/>
    <xf numFmtId="0" fontId="88" fillId="0" borderId="0" xfId="0" applyFont="1" applyFill="1" applyAlignment="1">
      <alignment horizontal="center"/>
    </xf>
    <xf numFmtId="0" fontId="67" fillId="0" borderId="1" xfId="0" applyNumberFormat="1" applyFont="1" applyFill="1" applyBorder="1" applyAlignment="1">
      <alignment horizontal="center"/>
    </xf>
    <xf numFmtId="2" fontId="67" fillId="0" borderId="1" xfId="0" applyNumberFormat="1" applyFont="1" applyFill="1" applyBorder="1" applyAlignment="1">
      <alignment horizontal="center"/>
    </xf>
    <xf numFmtId="0" fontId="67" fillId="0" borderId="4" xfId="0" applyFont="1" applyFill="1" applyBorder="1" applyAlignment="1">
      <alignment horizontal="center"/>
    </xf>
    <xf numFmtId="0" fontId="67" fillId="0" borderId="9" xfId="0" applyFont="1" applyFill="1" applyBorder="1" applyAlignment="1">
      <alignment horizontal="center"/>
    </xf>
    <xf numFmtId="0" fontId="67" fillId="0" borderId="1" xfId="0" applyFont="1" applyFill="1" applyBorder="1" applyAlignment="1">
      <alignment horizontal="center"/>
    </xf>
    <xf numFmtId="0" fontId="87" fillId="0" borderId="21" xfId="60" applyFont="1" applyBorder="1" applyAlignment="1">
      <alignment horizontal="center" wrapText="1"/>
    </xf>
    <xf numFmtId="0" fontId="67" fillId="0" borderId="21" xfId="0" applyFont="1" applyBorder="1" applyAlignment="1">
      <alignment horizontal="center" wrapText="1"/>
    </xf>
    <xf numFmtId="0" fontId="87" fillId="0" borderId="0" xfId="0" applyFont="1" applyAlignment="1">
      <alignment horizontal="center"/>
    </xf>
    <xf numFmtId="0" fontId="69" fillId="62" borderId="1" xfId="14" applyFont="1" applyFill="1" applyBorder="1" applyProtection="1">
      <protection hidden="1"/>
    </xf>
    <xf numFmtId="0" fontId="69" fillId="0" borderId="0" xfId="14" applyFont="1" applyAlignment="1" applyProtection="1">
      <alignment horizontal="center"/>
      <protection hidden="1"/>
    </xf>
    <xf numFmtId="0" fontId="67" fillId="0" borderId="0" xfId="14" applyFont="1" applyProtection="1">
      <protection hidden="1"/>
    </xf>
    <xf numFmtId="0" fontId="68" fillId="0" borderId="0" xfId="14" applyFont="1" applyProtection="1">
      <protection hidden="1"/>
    </xf>
    <xf numFmtId="49" fontId="83" fillId="0" borderId="0" xfId="64" applyNumberFormat="1" applyFont="1"/>
    <xf numFmtId="2" fontId="84" fillId="0" borderId="0" xfId="64" applyNumberFormat="1" applyFont="1"/>
    <xf numFmtId="0" fontId="67" fillId="0" borderId="1" xfId="104" applyFont="1" applyBorder="1" applyAlignment="1">
      <alignment horizontal="left" vertical="top" wrapText="1"/>
    </xf>
    <xf numFmtId="0" fontId="72" fillId="0" borderId="0" xfId="14" applyFont="1" applyAlignment="1" applyProtection="1">
      <alignment horizontal="right"/>
      <protection hidden="1"/>
    </xf>
    <xf numFmtId="0" fontId="68" fillId="0" borderId="0" xfId="14" applyFont="1" applyAlignment="1" applyProtection="1">
      <alignment horizontal="center"/>
      <protection hidden="1"/>
    </xf>
    <xf numFmtId="0" fontId="67" fillId="0" borderId="0" xfId="85" applyFont="1" applyAlignment="1">
      <alignment horizontal="center" vertical="center"/>
    </xf>
    <xf numFmtId="175" fontId="67" fillId="0" borderId="0" xfId="85" applyNumberFormat="1" applyFont="1" applyAlignment="1">
      <alignment horizontal="center" vertical="center"/>
    </xf>
    <xf numFmtId="188" fontId="85" fillId="0" borderId="0" xfId="64" applyNumberFormat="1" applyFont="1" applyAlignment="1">
      <alignment horizontal="left"/>
    </xf>
    <xf numFmtId="2" fontId="72" fillId="0" borderId="0" xfId="14" applyNumberFormat="1" applyFont="1" applyAlignment="1" applyProtection="1">
      <alignment horizontal="right"/>
      <protection hidden="1"/>
    </xf>
    <xf numFmtId="0" fontId="67" fillId="0" borderId="1" xfId="104" applyFont="1" applyBorder="1" applyAlignment="1">
      <alignment horizontal="left"/>
    </xf>
    <xf numFmtId="0" fontId="67" fillId="0" borderId="1" xfId="104" applyFont="1" applyBorder="1" applyAlignment="1">
      <alignment horizontal="left" vertical="center"/>
    </xf>
    <xf numFmtId="2" fontId="78" fillId="0" borderId="0" xfId="85" applyNumberFormat="1" applyFont="1"/>
    <xf numFmtId="2" fontId="82" fillId="61" borderId="4" xfId="85" applyNumberFormat="1" applyFont="1" applyFill="1" applyBorder="1" applyAlignment="1">
      <alignment horizontal="center" vertical="top" wrapText="1"/>
    </xf>
    <xf numFmtId="2" fontId="67" fillId="0" borderId="1" xfId="85" applyNumberFormat="1" applyFont="1" applyBorder="1" applyAlignment="1">
      <alignment horizontal="left"/>
    </xf>
    <xf numFmtId="0" fontId="67" fillId="0" borderId="1" xfId="90" applyFont="1" applyBorder="1" applyAlignment="1">
      <alignment horizontal="left"/>
    </xf>
    <xf numFmtId="44" fontId="67" fillId="0" borderId="1" xfId="67" applyFont="1" applyBorder="1" applyAlignment="1">
      <alignment horizontal="left" vertical="top" wrapText="1"/>
    </xf>
    <xf numFmtId="166" fontId="67" fillId="0" borderId="1" xfId="19" applyFont="1" applyBorder="1" applyAlignment="1">
      <alignment horizontal="left" vertical="top" wrapText="1"/>
    </xf>
    <xf numFmtId="166" fontId="67" fillId="0" borderId="1" xfId="105" applyFont="1" applyBorder="1" applyAlignment="1">
      <alignment horizontal="left" vertical="top" wrapText="1"/>
    </xf>
    <xf numFmtId="0" fontId="67" fillId="0" borderId="1" xfId="0" applyFont="1" applyBorder="1" applyAlignment="1">
      <alignment horizontal="left"/>
    </xf>
    <xf numFmtId="0" fontId="67" fillId="0" borderId="1" xfId="104" applyFont="1" applyBorder="1" applyAlignment="1">
      <alignment horizontal="left" vertical="top"/>
    </xf>
    <xf numFmtId="0" fontId="67" fillId="0" borderId="1" xfId="104" applyFont="1" applyBorder="1" applyAlignment="1">
      <alignment horizontal="center"/>
    </xf>
    <xf numFmtId="3" fontId="67" fillId="0" borderId="1" xfId="9" applyNumberFormat="1" applyFont="1" applyFill="1" applyBorder="1" applyAlignment="1">
      <alignment horizontal="center" vertical="center" wrapText="1"/>
    </xf>
    <xf numFmtId="49" fontId="67" fillId="0" borderId="1" xfId="104" applyNumberFormat="1" applyFont="1" applyBorder="1" applyAlignment="1">
      <alignment horizontal="center" vertical="center" wrapText="1"/>
    </xf>
    <xf numFmtId="0" fontId="67" fillId="0" borderId="0" xfId="104" applyFont="1" applyAlignment="1">
      <alignment vertical="center"/>
    </xf>
    <xf numFmtId="2" fontId="84" fillId="0" borderId="0" xfId="64" applyNumberFormat="1" applyFont="1" applyFill="1"/>
    <xf numFmtId="188" fontId="84" fillId="0" borderId="0" xfId="64" applyNumberFormat="1" applyFont="1" applyFill="1" applyAlignment="1">
      <alignment horizontal="left"/>
    </xf>
    <xf numFmtId="0" fontId="101" fillId="0" borderId="0" xfId="11" applyFont="1" applyAlignment="1">
      <alignment horizontal="center"/>
    </xf>
    <xf numFmtId="0" fontId="79" fillId="0" borderId="0" xfId="64" applyFont="1" applyAlignment="1">
      <alignment horizontal="center"/>
    </xf>
    <xf numFmtId="2" fontId="84" fillId="0" borderId="0" xfId="64" applyNumberFormat="1" applyFont="1" applyAlignment="1">
      <alignment horizontal="left"/>
    </xf>
    <xf numFmtId="2" fontId="101" fillId="0" borderId="0" xfId="11" applyNumberFormat="1" applyFont="1"/>
    <xf numFmtId="2" fontId="78" fillId="0" borderId="0" xfId="11" applyNumberFormat="1" applyFont="1" applyAlignment="1">
      <alignment vertical="center"/>
    </xf>
    <xf numFmtId="2" fontId="82" fillId="61" borderId="1" xfId="0" applyNumberFormat="1" applyFont="1" applyFill="1" applyBorder="1" applyAlignment="1">
      <alignment horizontal="left" vertical="top" wrapText="1"/>
    </xf>
    <xf numFmtId="0" fontId="82" fillId="0" borderId="0" xfId="0" applyFont="1"/>
    <xf numFmtId="0" fontId="82" fillId="0" borderId="0" xfId="85" applyFont="1"/>
    <xf numFmtId="0" fontId="67" fillId="0" borderId="9" xfId="0" applyFont="1" applyBorder="1" applyAlignment="1">
      <alignment horizontal="center"/>
    </xf>
    <xf numFmtId="0" fontId="67" fillId="2" borderId="1" xfId="0" applyFont="1" applyFill="1" applyBorder="1" applyAlignment="1">
      <alignment horizontal="center"/>
    </xf>
    <xf numFmtId="0" fontId="72" fillId="0" borderId="1" xfId="85" applyFont="1" applyBorder="1"/>
    <xf numFmtId="2" fontId="67" fillId="0" borderId="1" xfId="85" applyNumberFormat="1" applyFont="1" applyFill="1" applyBorder="1" applyAlignment="1">
      <alignment horizontal="left"/>
    </xf>
    <xf numFmtId="2" fontId="67" fillId="0" borderId="1" xfId="85" applyNumberFormat="1" applyFont="1" applyFill="1" applyBorder="1" applyAlignment="1">
      <alignment horizontal="left" vertical="center"/>
    </xf>
    <xf numFmtId="0" fontId="67" fillId="0" borderId="1" xfId="104" applyFont="1" applyFill="1" applyBorder="1" applyAlignment="1">
      <alignment horizontal="center"/>
    </xf>
    <xf numFmtId="0" fontId="67" fillId="0" borderId="1" xfId="90" applyFont="1" applyFill="1" applyBorder="1" applyAlignment="1">
      <alignment horizontal="left"/>
    </xf>
    <xf numFmtId="0" fontId="84" fillId="0" borderId="0" xfId="0" applyFont="1"/>
    <xf numFmtId="1" fontId="67" fillId="0" borderId="1" xfId="0" applyNumberFormat="1" applyFont="1" applyBorder="1" applyAlignment="1">
      <alignment horizontal="center"/>
    </xf>
    <xf numFmtId="0" fontId="67" fillId="0" borderId="47" xfId="0" applyFont="1" applyBorder="1"/>
    <xf numFmtId="0" fontId="67" fillId="0" borderId="10" xfId="0" applyFont="1" applyBorder="1"/>
    <xf numFmtId="44" fontId="67" fillId="35" borderId="1" xfId="67" applyFont="1" applyFill="1" applyBorder="1" applyAlignment="1" applyProtection="1">
      <protection locked="0"/>
    </xf>
    <xf numFmtId="173" fontId="82" fillId="61" borderId="4" xfId="9" applyNumberFormat="1" applyFont="1" applyFill="1" applyBorder="1" applyAlignment="1">
      <alignment horizontal="center" vertical="top" wrapText="1"/>
    </xf>
    <xf numFmtId="44" fontId="67" fillId="0" borderId="9" xfId="0" applyNumberFormat="1" applyFont="1" applyBorder="1" applyAlignment="1">
      <alignment horizontal="center"/>
    </xf>
    <xf numFmtId="166" fontId="67" fillId="0" borderId="1" xfId="19" applyFont="1" applyBorder="1" applyAlignment="1">
      <alignment vertical="center"/>
    </xf>
    <xf numFmtId="2" fontId="67" fillId="0" borderId="0" xfId="63" applyNumberFormat="1" applyFont="1" applyFill="1" applyBorder="1" applyAlignment="1" applyProtection="1">
      <alignment horizontal="left"/>
      <protection hidden="1"/>
    </xf>
    <xf numFmtId="44" fontId="67" fillId="0" borderId="0" xfId="63" applyNumberFormat="1" applyFont="1" applyFill="1" applyBorder="1" applyAlignment="1" applyProtection="1">
      <alignment horizontal="left"/>
      <protection hidden="1"/>
    </xf>
    <xf numFmtId="49" fontId="67" fillId="0" borderId="5" xfId="64" applyNumberFormat="1" applyFont="1" applyFill="1" applyBorder="1" applyAlignment="1"/>
    <xf numFmtId="49" fontId="67" fillId="0" borderId="6" xfId="64" applyNumberFormat="1" applyFont="1" applyFill="1" applyBorder="1" applyAlignment="1"/>
    <xf numFmtId="10" fontId="67" fillId="62" borderId="1" xfId="17" applyNumberFormat="1" applyFont="1" applyFill="1" applyBorder="1" applyAlignment="1"/>
    <xf numFmtId="166" fontId="67" fillId="2" borderId="7" xfId="19" applyFont="1" applyFill="1" applyBorder="1" applyAlignment="1"/>
    <xf numFmtId="49" fontId="89" fillId="0" borderId="6" xfId="64" applyNumberFormat="1" applyFont="1" applyFill="1" applyBorder="1" applyAlignment="1"/>
    <xf numFmtId="173" fontId="67" fillId="0" borderId="1" xfId="9" applyNumberFormat="1" applyFont="1" applyFill="1" applyBorder="1" applyAlignment="1">
      <alignment horizontal="center"/>
    </xf>
    <xf numFmtId="173" fontId="67" fillId="62" borderId="1" xfId="9" applyNumberFormat="1" applyFont="1" applyFill="1" applyBorder="1" applyAlignment="1">
      <alignment horizontal="center"/>
    </xf>
    <xf numFmtId="180" fontId="67" fillId="2" borderId="0" xfId="66" applyNumberFormat="1" applyFont="1" applyFill="1" applyBorder="1" applyAlignment="1">
      <alignment horizontal="center"/>
    </xf>
    <xf numFmtId="0" fontId="67" fillId="0" borderId="1" xfId="0" applyFont="1" applyFill="1" applyBorder="1" applyAlignment="1">
      <alignment horizontal="left"/>
    </xf>
    <xf numFmtId="2" fontId="67" fillId="0" borderId="1" xfId="0" applyNumberFormat="1" applyFont="1" applyBorder="1" applyAlignment="1">
      <alignment horizontal="center"/>
    </xf>
    <xf numFmtId="0" fontId="112" fillId="0" borderId="1" xfId="0" applyFont="1" applyBorder="1" applyAlignment="1">
      <alignment horizontal="left"/>
    </xf>
    <xf numFmtId="176" fontId="67" fillId="0" borderId="1" xfId="0" applyNumberFormat="1" applyFont="1" applyBorder="1" applyAlignment="1">
      <alignment horizontal="center"/>
    </xf>
    <xf numFmtId="0" fontId="70" fillId="0" borderId="0" xfId="0" applyFont="1" applyAlignment="1">
      <alignment horizontal="left"/>
    </xf>
    <xf numFmtId="0" fontId="67" fillId="0" borderId="21" xfId="0" applyFont="1" applyFill="1" applyBorder="1" applyAlignment="1">
      <alignment wrapText="1"/>
    </xf>
    <xf numFmtId="0" fontId="67" fillId="0" borderId="21" xfId="0" applyFont="1" applyFill="1" applyBorder="1" applyAlignment="1">
      <alignment horizontal="left" wrapText="1"/>
    </xf>
    <xf numFmtId="1" fontId="67" fillId="0" borderId="1" xfId="0" applyNumberFormat="1" applyFont="1" applyFill="1" applyBorder="1" applyAlignment="1">
      <alignment horizontal="center"/>
    </xf>
    <xf numFmtId="0" fontId="87" fillId="0" borderId="21" xfId="60" applyFont="1" applyFill="1" applyBorder="1" applyAlignment="1">
      <alignment wrapText="1"/>
    </xf>
    <xf numFmtId="0" fontId="67" fillId="0" borderId="21" xfId="0" applyFont="1" applyFill="1" applyBorder="1" applyAlignment="1">
      <alignment horizontal="center" wrapText="1"/>
    </xf>
    <xf numFmtId="2" fontId="67" fillId="0" borderId="0" xfId="0" applyNumberFormat="1" applyFont="1" applyFill="1"/>
    <xf numFmtId="1" fontId="72" fillId="0" borderId="0" xfId="0" applyNumberFormat="1" applyFont="1" applyFill="1" applyAlignment="1">
      <alignment horizontal="center"/>
    </xf>
    <xf numFmtId="0" fontId="72" fillId="0" borderId="0" xfId="0" applyFont="1" applyFill="1" applyAlignment="1">
      <alignment horizontal="center"/>
    </xf>
    <xf numFmtId="0" fontId="89" fillId="0" borderId="0" xfId="0" applyFont="1" applyFill="1" applyAlignment="1">
      <alignment horizontal="center"/>
    </xf>
    <xf numFmtId="0" fontId="88" fillId="0" borderId="0" xfId="0" applyFont="1" applyFill="1" applyAlignment="1">
      <alignment horizontal="left"/>
    </xf>
    <xf numFmtId="44" fontId="67" fillId="0" borderId="0" xfId="67" applyFont="1" applyFill="1" applyBorder="1" applyAlignment="1" applyProtection="1">
      <protection locked="0"/>
    </xf>
    <xf numFmtId="2" fontId="67" fillId="0" borderId="0" xfId="0" applyNumberFormat="1" applyFont="1"/>
    <xf numFmtId="2" fontId="82" fillId="61" borderId="5" xfId="0" applyNumberFormat="1" applyFont="1" applyFill="1" applyBorder="1" applyAlignment="1">
      <alignment horizontal="center" vertical="center" wrapText="1"/>
    </xf>
    <xf numFmtId="0" fontId="87" fillId="0" borderId="0" xfId="0" applyFont="1" applyFill="1" applyAlignment="1">
      <alignment horizontal="left"/>
    </xf>
    <xf numFmtId="0" fontId="67" fillId="0" borderId="0" xfId="0" applyFont="1" applyFill="1" applyAlignment="1">
      <alignment horizontal="center"/>
    </xf>
    <xf numFmtId="0" fontId="111" fillId="0" borderId="1" xfId="0" applyFont="1" applyFill="1" applyBorder="1" applyAlignment="1">
      <alignment horizontal="center"/>
    </xf>
    <xf numFmtId="4" fontId="71" fillId="62" borderId="1" xfId="63" applyNumberFormat="1" applyFont="1" applyFill="1" applyBorder="1" applyAlignment="1" applyProtection="1">
      <alignment horizontal="center"/>
      <protection hidden="1"/>
    </xf>
    <xf numFmtId="2" fontId="72" fillId="2" borderId="0" xfId="85" applyNumberFormat="1" applyFont="1" applyFill="1" applyBorder="1" applyAlignment="1">
      <alignment vertical="top" wrapText="1"/>
    </xf>
    <xf numFmtId="166" fontId="72" fillId="2" borderId="1" xfId="19" applyFont="1" applyFill="1" applyBorder="1" applyAlignment="1">
      <alignment horizontal="center" vertical="top" wrapText="1"/>
    </xf>
    <xf numFmtId="2" fontId="67" fillId="0" borderId="0" xfId="104" applyNumberFormat="1" applyFont="1" applyBorder="1" applyAlignment="1">
      <alignment horizontal="left" vertical="top" wrapText="1"/>
    </xf>
    <xf numFmtId="44" fontId="67" fillId="35" borderId="0" xfId="67" applyFont="1" applyFill="1" applyBorder="1" applyAlignment="1" applyProtection="1">
      <protection locked="0"/>
    </xf>
    <xf numFmtId="0" fontId="67" fillId="0" borderId="4" xfId="0" applyFont="1" applyBorder="1"/>
    <xf numFmtId="44" fontId="67" fillId="0" borderId="55" xfId="0" applyNumberFormat="1" applyFont="1" applyBorder="1" applyAlignment="1">
      <alignment horizontal="center"/>
    </xf>
    <xf numFmtId="0" fontId="67" fillId="0" borderId="1" xfId="85" applyFont="1" applyBorder="1"/>
    <xf numFmtId="44" fontId="72" fillId="0" borderId="1" xfId="85" applyNumberFormat="1" applyFont="1" applyBorder="1"/>
    <xf numFmtId="0" fontId="67" fillId="0" borderId="0" xfId="10" applyNumberFormat="1" applyFont="1" applyFill="1" applyBorder="1" applyAlignment="1" applyProtection="1">
      <alignment horizontal="left"/>
      <protection hidden="1"/>
    </xf>
    <xf numFmtId="9" fontId="67" fillId="62" borderId="1" xfId="17" applyFont="1" applyFill="1" applyBorder="1"/>
    <xf numFmtId="0" fontId="72" fillId="0" borderId="0" xfId="85" applyFont="1"/>
    <xf numFmtId="1" fontId="82" fillId="0" borderId="0" xfId="0" applyNumberFormat="1" applyFont="1" applyFill="1" applyBorder="1" applyAlignment="1">
      <alignment horizontal="center"/>
    </xf>
    <xf numFmtId="0" fontId="70" fillId="0" borderId="0" xfId="0" applyFont="1" applyFill="1"/>
    <xf numFmtId="0" fontId="82" fillId="61" borderId="56" xfId="0" applyFont="1" applyFill="1" applyBorder="1" applyAlignment="1">
      <alignment wrapText="1"/>
    </xf>
    <xf numFmtId="1" fontId="67" fillId="0" borderId="56" xfId="62" applyNumberFormat="1" applyFont="1" applyBorder="1" applyAlignment="1">
      <alignment horizontal="center"/>
    </xf>
    <xf numFmtId="1" fontId="67" fillId="0" borderId="1" xfId="0" applyNumberFormat="1" applyFont="1" applyFill="1" applyBorder="1" applyAlignment="1">
      <alignment horizontal="right"/>
    </xf>
    <xf numFmtId="1" fontId="67" fillId="0" borderId="21" xfId="0" applyNumberFormat="1" applyFont="1" applyBorder="1" applyAlignment="1">
      <alignment wrapText="1"/>
    </xf>
    <xf numFmtId="1" fontId="67" fillId="0" borderId="21" xfId="0" applyNumberFormat="1" applyFont="1" applyFill="1" applyBorder="1" applyAlignment="1">
      <alignment wrapText="1"/>
    </xf>
    <xf numFmtId="1" fontId="87" fillId="0" borderId="21" xfId="60" applyNumberFormat="1" applyFont="1" applyBorder="1" applyAlignment="1">
      <alignment wrapText="1"/>
    </xf>
    <xf numFmtId="1" fontId="67" fillId="0" borderId="1" xfId="0" applyNumberFormat="1" applyFont="1" applyFill="1" applyBorder="1"/>
    <xf numFmtId="1" fontId="67" fillId="0" borderId="1" xfId="0" applyNumberFormat="1" applyFont="1" applyBorder="1"/>
    <xf numFmtId="167" fontId="67" fillId="0" borderId="1" xfId="9" applyFont="1" applyFill="1" applyBorder="1" applyAlignment="1">
      <alignment horizontal="center"/>
    </xf>
    <xf numFmtId="166" fontId="67" fillId="0" borderId="1" xfId="19" applyFont="1" applyFill="1" applyBorder="1" applyAlignment="1">
      <alignment horizontal="center"/>
    </xf>
    <xf numFmtId="44" fontId="67" fillId="0" borderId="1" xfId="85" applyNumberFormat="1" applyFont="1" applyBorder="1"/>
    <xf numFmtId="9" fontId="67" fillId="0" borderId="1" xfId="66" applyFont="1" applyFill="1" applyBorder="1" applyAlignment="1">
      <alignment horizontal="center"/>
    </xf>
    <xf numFmtId="165" fontId="67" fillId="0" borderId="0" xfId="3" applyFont="1" applyFill="1" applyAlignment="1"/>
    <xf numFmtId="0" fontId="113" fillId="0" borderId="0" xfId="64" applyFont="1" applyFill="1" applyAlignment="1"/>
    <xf numFmtId="10" fontId="72" fillId="2" borderId="1" xfId="17" applyNumberFormat="1" applyFont="1" applyFill="1" applyBorder="1" applyAlignment="1">
      <alignment horizontal="center"/>
    </xf>
    <xf numFmtId="43" fontId="69" fillId="0" borderId="0" xfId="90" applyNumberFormat="1" applyFont="1" applyAlignment="1"/>
    <xf numFmtId="2" fontId="89" fillId="0" borderId="0" xfId="9" applyNumberFormat="1" applyFont="1" applyAlignment="1">
      <alignment horizontal="left"/>
    </xf>
    <xf numFmtId="49" fontId="67" fillId="0" borderId="0" xfId="0" applyNumberFormat="1" applyFont="1"/>
    <xf numFmtId="49" fontId="72" fillId="0" borderId="0" xfId="0" applyNumberFormat="1" applyFont="1" applyFill="1"/>
    <xf numFmtId="49" fontId="89" fillId="61" borderId="4" xfId="0" applyNumberFormat="1" applyFont="1" applyFill="1" applyBorder="1" applyAlignment="1">
      <alignment horizontal="center" vertical="top" wrapText="1"/>
    </xf>
    <xf numFmtId="49" fontId="69" fillId="0" borderId="1" xfId="9" applyNumberFormat="1" applyFont="1" applyFill="1" applyBorder="1" applyAlignment="1">
      <alignment horizontal="center"/>
    </xf>
    <xf numFmtId="166" fontId="67" fillId="0" borderId="5" xfId="19" applyFont="1" applyFill="1" applyBorder="1" applyAlignment="1" applyProtection="1">
      <alignment vertical="center"/>
      <protection hidden="1"/>
    </xf>
    <xf numFmtId="166" fontId="67" fillId="0" borderId="1" xfId="19" applyFont="1" applyFill="1" applyBorder="1" applyAlignment="1" applyProtection="1">
      <alignment vertical="center"/>
      <protection hidden="1"/>
    </xf>
    <xf numFmtId="0" fontId="72" fillId="0" borderId="1" xfId="85" applyFont="1" applyBorder="1" applyAlignment="1">
      <alignment horizontal="center"/>
    </xf>
    <xf numFmtId="49" fontId="85" fillId="2" borderId="0" xfId="64" applyNumberFormat="1" applyFont="1" applyFill="1"/>
    <xf numFmtId="2" fontId="109" fillId="2" borderId="0" xfId="64" applyNumberFormat="1" applyFont="1" applyFill="1" applyAlignment="1">
      <alignment horizontal="left"/>
    </xf>
    <xf numFmtId="2" fontId="70" fillId="2" borderId="0" xfId="104" applyNumberFormat="1" applyFont="1" applyFill="1" applyBorder="1" applyAlignment="1">
      <alignment horizontal="left" vertical="top" wrapText="1"/>
    </xf>
    <xf numFmtId="0" fontId="70" fillId="2" borderId="0" xfId="85" applyFont="1" applyFill="1"/>
    <xf numFmtId="44" fontId="67" fillId="63" borderId="1" xfId="67" applyFont="1" applyFill="1" applyBorder="1" applyAlignment="1" applyProtection="1">
      <alignment vertical="center"/>
      <protection locked="0"/>
    </xf>
    <xf numFmtId="44" fontId="67" fillId="35" borderId="1" xfId="67" applyFont="1" applyFill="1" applyBorder="1" applyAlignment="1" applyProtection="1">
      <alignment vertical="center"/>
      <protection locked="0"/>
    </xf>
    <xf numFmtId="9" fontId="67" fillId="0" borderId="1" xfId="85" applyNumberFormat="1" applyFont="1" applyBorder="1" applyAlignment="1">
      <alignment horizontal="left" vertical="center"/>
    </xf>
    <xf numFmtId="9" fontId="67" fillId="62" borderId="1" xfId="17" applyFont="1" applyFill="1" applyBorder="1" applyAlignment="1">
      <alignment vertical="center"/>
    </xf>
    <xf numFmtId="166" fontId="67" fillId="0" borderId="0" xfId="19" applyFont="1" applyFill="1" applyAlignment="1"/>
    <xf numFmtId="166" fontId="85" fillId="0" borderId="0" xfId="19" applyFont="1" applyFill="1" applyBorder="1" applyAlignment="1"/>
    <xf numFmtId="0" fontId="114" fillId="0" borderId="0" xfId="85" applyFont="1"/>
    <xf numFmtId="0" fontId="67" fillId="0" borderId="57" xfId="0" applyFont="1" applyBorder="1"/>
    <xf numFmtId="0" fontId="87" fillId="0" borderId="1" xfId="0" applyFont="1" applyBorder="1" applyAlignment="1">
      <alignment vertical="top"/>
    </xf>
    <xf numFmtId="0" fontId="67" fillId="0" borderId="1" xfId="0" applyFont="1" applyBorder="1" applyAlignment="1">
      <alignment vertical="top" wrapText="1"/>
    </xf>
    <xf numFmtId="0" fontId="67" fillId="0" borderId="1" xfId="0" applyFont="1" applyBorder="1" applyAlignment="1">
      <alignment horizontal="center" vertical="top"/>
    </xf>
    <xf numFmtId="3" fontId="71" fillId="62" borderId="1" xfId="63" applyNumberFormat="1" applyFont="1" applyFill="1" applyBorder="1" applyAlignment="1" applyProtection="1">
      <alignment horizontal="center" vertical="top"/>
      <protection hidden="1"/>
    </xf>
    <xf numFmtId="167" fontId="67" fillId="0" borderId="1" xfId="9" applyFont="1" applyBorder="1" applyAlignment="1">
      <alignment vertical="top"/>
    </xf>
    <xf numFmtId="44" fontId="71" fillId="63" borderId="1" xfId="67" applyFont="1" applyFill="1" applyBorder="1" applyAlignment="1" applyProtection="1">
      <alignment vertical="top"/>
      <protection locked="0"/>
    </xf>
    <xf numFmtId="166" fontId="67" fillId="0" borderId="1" xfId="19" applyFont="1" applyBorder="1" applyAlignment="1">
      <alignment vertical="top"/>
    </xf>
    <xf numFmtId="0" fontId="67" fillId="0" borderId="0" xfId="0" applyFont="1" applyAlignment="1">
      <alignment vertical="top"/>
    </xf>
    <xf numFmtId="2" fontId="84" fillId="0" borderId="0" xfId="0" applyNumberFormat="1" applyFont="1" applyAlignment="1">
      <alignment horizontal="left"/>
    </xf>
    <xf numFmtId="0" fontId="67" fillId="64" borderId="1" xfId="0" applyFont="1" applyFill="1" applyBorder="1" applyAlignment="1">
      <alignment horizontal="center"/>
    </xf>
    <xf numFmtId="0" fontId="95" fillId="0" borderId="0" xfId="11" applyFont="1"/>
    <xf numFmtId="0" fontId="67" fillId="0" borderId="1" xfId="0" applyFont="1" applyBorder="1" applyAlignment="1">
      <alignment horizontal="center"/>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39" xfId="64" applyNumberFormat="1" applyFont="1" applyFill="1" applyBorder="1" applyAlignment="1">
      <alignment horizontal="left" vertical="top" wrapText="1"/>
    </xf>
    <xf numFmtId="49" fontId="81" fillId="61" borderId="45"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49" fontId="81" fillId="61" borderId="47"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0" xfId="64" applyNumberFormat="1" applyFont="1" applyFill="1" applyBorder="1" applyAlignment="1">
      <alignment horizontal="left" vertical="top" wrapText="1"/>
    </xf>
    <xf numFmtId="49" fontId="81" fillId="61" borderId="40"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73" fontId="82" fillId="61" borderId="5" xfId="9" applyNumberFormat="1" applyFont="1" applyFill="1" applyBorder="1" applyAlignment="1">
      <alignment horizontal="center"/>
    </xf>
    <xf numFmtId="173" fontId="82" fillId="61" borderId="6" xfId="9" applyNumberFormat="1" applyFont="1" applyFill="1" applyBorder="1" applyAlignment="1">
      <alignment horizontal="center"/>
    </xf>
    <xf numFmtId="173" fontId="82" fillId="61" borderId="7" xfId="9" applyNumberFormat="1" applyFont="1" applyFill="1" applyBorder="1" applyAlignment="1">
      <alignment horizontal="center"/>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7" xfId="0" applyNumberFormat="1" applyFont="1" applyFill="1" applyBorder="1" applyAlignment="1">
      <alignment horizontal="center" vertical="center" wrapText="1"/>
    </xf>
    <xf numFmtId="167" fontId="89" fillId="61" borderId="39" xfId="9" applyFont="1" applyFill="1" applyBorder="1" applyAlignment="1">
      <alignment horizontal="center" vertical="top" wrapText="1"/>
    </xf>
    <xf numFmtId="167" fontId="89" fillId="61" borderId="45" xfId="9" applyFont="1" applyFill="1" applyBorder="1" applyAlignment="1">
      <alignment horizontal="center" vertical="top" wrapText="1"/>
    </xf>
    <xf numFmtId="167" fontId="89" fillId="61" borderId="46" xfId="9" applyFont="1" applyFill="1" applyBorder="1" applyAlignment="1">
      <alignment horizontal="center" vertical="top" wrapText="1"/>
    </xf>
    <xf numFmtId="167" fontId="89" fillId="61" borderId="40"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3"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1" xfId="14" applyNumberFormat="1" applyFont="1" applyFill="1" applyBorder="1" applyAlignment="1" applyProtection="1">
      <alignment horizontal="center" vertical="center" wrapText="1"/>
      <protection hidden="1"/>
    </xf>
    <xf numFmtId="2" fontId="104" fillId="61" borderId="42" xfId="14" applyNumberFormat="1" applyFont="1" applyFill="1" applyBorder="1" applyAlignment="1" applyProtection="1">
      <alignment horizontal="center" vertical="center" wrapText="1"/>
      <protection hidden="1"/>
    </xf>
    <xf numFmtId="2" fontId="104" fillId="61" borderId="44" xfId="14" applyNumberFormat="1" applyFont="1" applyFill="1" applyBorder="1" applyAlignment="1" applyProtection="1">
      <alignment horizontal="center" vertical="center" wrapText="1"/>
      <protection hidden="1"/>
    </xf>
    <xf numFmtId="2" fontId="104" fillId="61" borderId="41"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67" fillId="0" borderId="5" xfId="10" applyFont="1" applyFill="1" applyBorder="1" applyAlignment="1" applyProtection="1">
      <alignment horizontal="left" vertical="center"/>
      <protection hidden="1"/>
    </xf>
    <xf numFmtId="0" fontId="67" fillId="0" borderId="6" xfId="10" applyFont="1" applyFill="1" applyBorder="1" applyAlignment="1" applyProtection="1">
      <alignment horizontal="left" vertical="center"/>
      <protection hidden="1"/>
    </xf>
    <xf numFmtId="0" fontId="67" fillId="0" borderId="7" xfId="10" applyFont="1" applyFill="1" applyBorder="1" applyAlignment="1" applyProtection="1">
      <alignment horizontal="left" vertical="center"/>
      <protection hidden="1"/>
    </xf>
    <xf numFmtId="0" fontId="67" fillId="62" borderId="5" xfId="10" applyFont="1" applyFill="1" applyBorder="1" applyAlignment="1" applyProtection="1">
      <alignment horizontal="left"/>
      <protection hidden="1"/>
    </xf>
    <xf numFmtId="0" fontId="67" fillId="62" borderId="6" xfId="10" applyFont="1" applyFill="1" applyBorder="1" applyAlignment="1" applyProtection="1">
      <alignment horizontal="left"/>
      <protection hidden="1"/>
    </xf>
    <xf numFmtId="0" fontId="67" fillId="62" borderId="7" xfId="10" applyFont="1" applyFill="1" applyBorder="1" applyAlignment="1" applyProtection="1">
      <alignment horizontal="left"/>
      <protection hidden="1"/>
    </xf>
    <xf numFmtId="0" fontId="67" fillId="0" borderId="5" xfId="10" applyFont="1" applyFill="1" applyBorder="1" applyAlignment="1" applyProtection="1">
      <alignment horizontal="left"/>
      <protection hidden="1"/>
    </xf>
    <xf numFmtId="0" fontId="67" fillId="0" borderId="6"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101" fillId="62" borderId="5" xfId="11" applyNumberFormat="1" applyFont="1" applyFill="1" applyBorder="1" applyAlignment="1">
      <alignment horizontal="left"/>
    </xf>
    <xf numFmtId="0" fontId="101" fillId="62" borderId="6" xfId="11" applyNumberFormat="1" applyFont="1" applyFill="1" applyBorder="1" applyAlignment="1">
      <alignment horizontal="left"/>
    </xf>
    <xf numFmtId="0" fontId="101" fillId="62" borderId="7" xfId="11" applyNumberFormat="1" applyFont="1" applyFill="1" applyBorder="1" applyAlignment="1">
      <alignment horizontal="left"/>
    </xf>
    <xf numFmtId="0" fontId="70" fillId="0" borderId="47" xfId="90" applyFont="1" applyBorder="1" applyAlignment="1">
      <alignment horizontal="left" vertical="top" wrapText="1"/>
    </xf>
    <xf numFmtId="0" fontId="95" fillId="0" borderId="0" xfId="90" applyFont="1" applyAlignment="1">
      <alignment horizontal="left" vertical="center" wrapText="1"/>
    </xf>
    <xf numFmtId="2" fontId="67" fillId="0" borderId="1" xfId="104" applyNumberFormat="1" applyFont="1" applyFill="1" applyBorder="1" applyAlignment="1">
      <alignment horizontal="left" vertical="top" wrapText="1"/>
    </xf>
    <xf numFmtId="173" fontId="82" fillId="61" borderId="1" xfId="9" applyNumberFormat="1" applyFont="1" applyFill="1" applyBorder="1" applyAlignment="1">
      <alignment horizontal="left" vertical="top" wrapText="1"/>
    </xf>
    <xf numFmtId="0" fontId="67" fillId="0" borderId="6" xfId="0" applyFont="1" applyBorder="1" applyAlignment="1">
      <alignment horizontal="center"/>
    </xf>
    <xf numFmtId="2" fontId="82" fillId="61" borderId="9" xfId="0" applyNumberFormat="1" applyFont="1" applyFill="1" applyBorder="1" applyAlignment="1">
      <alignment horizontal="left" vertical="top" wrapText="1"/>
    </xf>
    <xf numFmtId="49" fontId="83" fillId="0" borderId="58" xfId="64" applyNumberFormat="1" applyFont="1" applyBorder="1" applyAlignment="1">
      <alignment horizontal="center"/>
    </xf>
    <xf numFmtId="49" fontId="83" fillId="0" borderId="59" xfId="64" applyNumberFormat="1" applyFont="1" applyBorder="1" applyAlignment="1">
      <alignment horizontal="center"/>
    </xf>
    <xf numFmtId="49" fontId="83" fillId="0" borderId="60" xfId="64" applyNumberFormat="1" applyFont="1" applyBorder="1" applyAlignment="1">
      <alignment horizontal="center"/>
    </xf>
    <xf numFmtId="2" fontId="82" fillId="61" borderId="61" xfId="0" applyNumberFormat="1" applyFont="1" applyFill="1" applyBorder="1" applyAlignment="1">
      <alignment horizontal="left" vertical="top" wrapText="1"/>
    </xf>
    <xf numFmtId="2" fontId="82" fillId="61" borderId="62" xfId="0" applyNumberFormat="1" applyFont="1" applyFill="1" applyBorder="1" applyAlignment="1">
      <alignment horizontal="left" vertical="top" wrapText="1"/>
    </xf>
    <xf numFmtId="0" fontId="67" fillId="64" borderId="61" xfId="0" applyFont="1" applyFill="1" applyBorder="1" applyAlignment="1">
      <alignment horizontal="center"/>
    </xf>
    <xf numFmtId="0" fontId="67" fillId="0" borderId="62" xfId="0" applyFont="1" applyBorder="1" applyAlignment="1">
      <alignment horizontal="center"/>
    </xf>
    <xf numFmtId="0" fontId="67" fillId="64" borderId="56" xfId="0" applyFont="1" applyFill="1" applyBorder="1" applyAlignment="1">
      <alignment horizontal="center"/>
    </xf>
    <xf numFmtId="0" fontId="67" fillId="64" borderId="57" xfId="0" applyFont="1" applyFill="1" applyBorder="1" applyAlignment="1">
      <alignment horizontal="center"/>
    </xf>
    <xf numFmtId="0" fontId="67" fillId="0" borderId="57" xfId="0" applyFont="1" applyBorder="1" applyAlignment="1">
      <alignment horizontal="center"/>
    </xf>
    <xf numFmtId="0" fontId="67" fillId="0" borderId="56" xfId="0" applyFont="1" applyBorder="1" applyAlignment="1">
      <alignment horizontal="center"/>
    </xf>
    <xf numFmtId="0" fontId="67" fillId="2" borderId="56" xfId="0" applyFont="1" applyFill="1" applyBorder="1" applyAlignment="1">
      <alignment horizontal="center"/>
    </xf>
    <xf numFmtId="0" fontId="67" fillId="2" borderId="57" xfId="0" applyFont="1" applyFill="1" applyBorder="1" applyAlignment="1">
      <alignment horizontal="center"/>
    </xf>
    <xf numFmtId="0" fontId="67" fillId="0" borderId="63" xfId="0" applyFont="1" applyBorder="1" applyAlignment="1">
      <alignment horizontal="center"/>
    </xf>
    <xf numFmtId="0" fontId="67" fillId="0" borderId="51" xfId="0" applyFont="1" applyBorder="1" applyAlignment="1">
      <alignment horizontal="center"/>
    </xf>
    <xf numFmtId="0" fontId="67" fillId="0" borderId="56" xfId="0" applyFont="1" applyFill="1" applyBorder="1" applyAlignment="1">
      <alignment horizontal="center"/>
    </xf>
    <xf numFmtId="0" fontId="72" fillId="0" borderId="64" xfId="85" applyFont="1" applyBorder="1" applyAlignment="1">
      <alignment horizontal="center"/>
    </xf>
    <xf numFmtId="0" fontId="72" fillId="0" borderId="65" xfId="85" applyFont="1" applyBorder="1" applyAlignment="1">
      <alignment horizontal="center"/>
    </xf>
    <xf numFmtId="0" fontId="72" fillId="0" borderId="66" xfId="85" applyFont="1" applyBorder="1" applyAlignment="1">
      <alignment horizontal="center"/>
    </xf>
    <xf numFmtId="2" fontId="82" fillId="61" borderId="5" xfId="0" applyNumberFormat="1" applyFont="1" applyFill="1" applyBorder="1" applyAlignment="1">
      <alignment horizontal="left" vertical="top" wrapText="1"/>
    </xf>
    <xf numFmtId="0" fontId="67" fillId="0" borderId="5" xfId="90" applyFont="1" applyBorder="1" applyAlignment="1">
      <alignment horizontal="left"/>
    </xf>
    <xf numFmtId="2" fontId="67" fillId="0" borderId="5" xfId="0" applyNumberFormat="1" applyFont="1" applyFill="1" applyBorder="1"/>
    <xf numFmtId="0" fontId="67" fillId="0" borderId="5" xfId="0" applyFont="1" applyBorder="1" applyAlignment="1">
      <alignment horizontal="left"/>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00000000-0005-0000-0000-00006BCE0000}"/>
    <cellStyle name="Standaard 3" xfId="65" xr:uid="{00000000-0005-0000-0000-00006CCE0000}"/>
    <cellStyle name="Standaard 3 2" xfId="52876" xr:uid="{00000000-0005-0000-0000-00006DCE0000}"/>
    <cellStyle name="Standaard 3 2 2" xfId="52877" xr:uid="{00000000-0005-0000-0000-00006ECE0000}"/>
    <cellStyle name="Standaard 3 3" xfId="52878" xr:uid="{00000000-0005-0000-0000-00006FCE0000}"/>
    <cellStyle name="Standaard 3 4" xfId="52879" xr:uid="{00000000-0005-0000-0000-000070CE0000}"/>
    <cellStyle name="Standaard 3 5" xfId="52880" xr:uid="{00000000-0005-0000-0000-000071CE0000}"/>
    <cellStyle name="Standaard 4" xfId="94" xr:uid="{00000000-0005-0000-0000-000072CE0000}"/>
    <cellStyle name="Standaard 4 2" xfId="104" xr:uid="{00000000-0005-0000-0000-000073CE0000}"/>
    <cellStyle name="Standaard 4 3" xfId="52881" xr:uid="{00000000-0005-0000-0000-000074CE0000}"/>
    <cellStyle name="Standaard 5" xfId="95" xr:uid="{00000000-0005-0000-0000-000075CE0000}"/>
    <cellStyle name="Standaard 5 2" xfId="96" xr:uid="{00000000-0005-0000-0000-000076CE0000}"/>
    <cellStyle name="Standaard 6" xfId="97" xr:uid="{00000000-0005-0000-0000-000077CE0000}"/>
    <cellStyle name="Standaard 7" xfId="98" xr:uid="{00000000-0005-0000-0000-000078CE0000}"/>
    <cellStyle name="Standaard 7 2" xfId="52882" xr:uid="{00000000-0005-0000-0000-000079CE0000}"/>
    <cellStyle name="Standaard 8" xfId="99" xr:uid="{00000000-0005-0000-0000-00007ACE0000}"/>
    <cellStyle name="Standaard 9" xfId="100" xr:uid="{00000000-0005-0000-0000-00007BCE0000}"/>
    <cellStyle name="Standaard_Bijlage 1+3" xfId="62" xr:uid="{00000000-0005-0000-0000-00007CCE0000}"/>
    <cellStyle name="Standaard_Blad1" xfId="18" xr:uid="{00000000-0005-0000-0000-00007DCE0000}"/>
    <cellStyle name="Titel" xfId="20" builtinId="15" customBuiltin="1"/>
    <cellStyle name="Titel 2" xfId="189" xr:uid="{00000000-0005-0000-0000-00007FCE0000}"/>
    <cellStyle name="Title" xfId="190" xr:uid="{00000000-0005-0000-0000-000080CE0000}"/>
    <cellStyle name="Totaal" xfId="35" builtinId="25" customBuiltin="1"/>
    <cellStyle name="Totaal 2" xfId="191" xr:uid="{00000000-0005-0000-0000-000082CE0000}"/>
    <cellStyle name="Total" xfId="192" xr:uid="{00000000-0005-0000-0000-000083CE0000}"/>
    <cellStyle name="Uitvoer" xfId="29" builtinId="21" customBuiltin="1"/>
    <cellStyle name="Uitvoer 2" xfId="193" xr:uid="{00000000-0005-0000-0000-000085CE0000}"/>
    <cellStyle name="Valuta" xfId="19" builtinId="4"/>
    <cellStyle name="Valuta 2" xfId="67" xr:uid="{00000000-0005-0000-0000-000087CE0000}"/>
    <cellStyle name="Valuta 2 2" xfId="103" xr:uid="{00000000-0005-0000-0000-000088CE0000}"/>
    <cellStyle name="Valuta 2 3" xfId="52883" xr:uid="{00000000-0005-0000-0000-000089CE0000}"/>
    <cellStyle name="Valuta 3" xfId="101" xr:uid="{00000000-0005-0000-0000-00008ACE0000}"/>
    <cellStyle name="Valuta 3 2" xfId="105" xr:uid="{00000000-0005-0000-0000-00008BCE0000}"/>
    <cellStyle name="Valuta 3 3" xfId="52884" xr:uid="{00000000-0005-0000-0000-00008CCE0000}"/>
    <cellStyle name="Valuta 4" xfId="102" xr:uid="{00000000-0005-0000-0000-00008DCE0000}"/>
    <cellStyle name="Valuta 4 2" xfId="52885" xr:uid="{00000000-0005-0000-0000-00008ECE0000}"/>
    <cellStyle name="Valuta 5" xfId="52886" xr:uid="{00000000-0005-0000-0000-00008FCE0000}"/>
    <cellStyle name="Valuta euro rb" xfId="194" xr:uid="{00000000-0005-0000-0000-000090CE0000}"/>
    <cellStyle name="Valuta F rb" xfId="195" xr:uid="{00000000-0005-0000-0000-000091CE0000}"/>
    <cellStyle name="Valuta gulden rb" xfId="196" xr:uid="{00000000-0005-0000-0000-000092CE0000}"/>
    <cellStyle name="Verklarende tekst" xfId="34" builtinId="53" customBuiltin="1"/>
    <cellStyle name="Verklarende tekst 2" xfId="197" xr:uid="{00000000-0005-0000-0000-000094CE0000}"/>
    <cellStyle name="Waarschuwingstekst" xfId="33" builtinId="11" customBuiltin="1"/>
    <cellStyle name="Waarschuwingstekst 2" xfId="198" xr:uid="{00000000-0005-0000-0000-000096CE0000}"/>
    <cellStyle name="Warning Text" xfId="199" xr:uid="{00000000-0005-0000-0000-000097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S:\AtirLLSProductie\Atir\Projecten%20algemeen\In%20behandeling\Gemeente%20Nissenwaard\01.%20Aanbesteding%202019\4.%20Aanbestedingsdocumenten\1.%20Conceptdocumenten%20(opgesteld%202019)\2.%20Programma%20van%20eisen\20191002%20Concept%20calculatie%20gemeente%20Nissewaard.xlsx?C301011F" TargetMode="External"/><Relationship Id="rId1" Type="http://schemas.openxmlformats.org/officeDocument/2006/relationships/externalLinkPath" Target="file:///\\C301011F\20191002%20Concept%20calculatie%20gemeente%20Nissewaar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tievergelijking"/>
      <sheetName val="Info blad"/>
      <sheetName val="1-Contractblad totaal"/>
      <sheetName val="2-Kosten per locatie"/>
      <sheetName val="3-Productie normen"/>
      <sheetName val="4-Basis ruimtestaat"/>
      <sheetName val="5-Premies en opslagen"/>
      <sheetName val="6-Opbouw uurtarief productie"/>
      <sheetName val="7-Opbouw uurtarief toezicht"/>
      <sheetName val="8-Additionele werkzaamheden"/>
      <sheetName val="9-Afroepprijs"/>
      <sheetName val="10-Glasbewassing"/>
      <sheetName val="11-Machinekosten"/>
      <sheetName val="12-Sanitaire voorzieningen"/>
    </sheetNames>
    <sheetDataSet>
      <sheetData sheetId="0"/>
      <sheetData sheetId="1"/>
      <sheetData sheetId="2">
        <row r="3">
          <cell r="A3" t="str">
            <v>Naam opdrachtgever</v>
          </cell>
        </row>
        <row r="4">
          <cell r="A4" t="str">
            <v>Calculatie onderdeel</v>
          </cell>
        </row>
        <row r="5">
          <cell r="A5" t="str">
            <v>Gebouw/plaats</v>
          </cell>
        </row>
        <row r="6">
          <cell r="A6" t="str">
            <v>Besteknummer</v>
          </cell>
        </row>
        <row r="8">
          <cell r="A8" t="str">
            <v>Naam dienstverlener</v>
          </cell>
        </row>
        <row r="9">
          <cell r="A9" t="str">
            <v>Prijspeil</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12" activePane="bottomLeft" state="frozen"/>
      <selection activeCell="D33" sqref="D33"/>
      <selection pane="bottomLeft" activeCell="A28" sqref="A28"/>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69</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229</v>
      </c>
      <c r="B4" s="10"/>
      <c r="C4" s="10"/>
      <c r="F4" s="504" t="s">
        <v>21</v>
      </c>
      <c r="H4" s="6"/>
    </row>
    <row r="5" spans="1:8" ht="33.75" customHeight="1">
      <c r="A5" s="694" t="s">
        <v>140</v>
      </c>
      <c r="B5" s="694"/>
      <c r="C5" s="694"/>
      <c r="D5" s="694"/>
      <c r="E5" s="694"/>
      <c r="F5" s="694"/>
      <c r="G5" s="8"/>
      <c r="H5" s="6"/>
    </row>
    <row r="6" spans="1:8" ht="18" customHeight="1">
      <c r="A6" s="695"/>
      <c r="B6" s="695"/>
      <c r="C6" s="695"/>
      <c r="D6" s="695"/>
      <c r="E6" s="695"/>
      <c r="F6" s="695"/>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3"/>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M78"/>
  <sheetViews>
    <sheetView showGridLines="0" showZeros="0" zoomScale="96" zoomScaleNormal="96" zoomScaleSheetLayoutView="75" zoomScalePageLayoutView="50" workbookViewId="0">
      <pane ySplit="10" topLeftCell="A11" activePane="bottomLeft" state="frozen"/>
      <selection activeCell="D33" sqref="D33"/>
      <selection pane="bottomLeft" activeCell="A11" sqref="A11"/>
    </sheetView>
  </sheetViews>
  <sheetFormatPr defaultColWidth="11.44140625" defaultRowHeight="13.2"/>
  <cols>
    <col min="1" max="1" width="39" style="4" customWidth="1"/>
    <col min="2" max="2" width="20.33203125" style="4" customWidth="1"/>
    <col min="3" max="6" width="17.5546875" style="4" customWidth="1"/>
    <col min="7" max="7" width="14.44140625" style="4" customWidth="1"/>
    <col min="8" max="16384" width="11.44140625" style="4"/>
  </cols>
  <sheetData>
    <row r="1" spans="1:13" ht="13.8">
      <c r="A1" s="447" t="s">
        <v>28</v>
      </c>
      <c r="B1" s="327"/>
      <c r="C1" s="328"/>
      <c r="D1" s="329"/>
    </row>
    <row r="3" spans="1:13" ht="15.6">
      <c r="A3" s="121" t="str">
        <f>'1-Contractblad totaal'!A3</f>
        <v>Naam opdrachtgever</v>
      </c>
      <c r="B3" s="147" t="str">
        <f>'1-Contractblad totaal'!B3</f>
        <v>Gemeente Nissewaard</v>
      </c>
      <c r="C3" s="330"/>
      <c r="D3" s="330"/>
    </row>
    <row r="4" spans="1:13" ht="15">
      <c r="A4" s="121" t="str">
        <f>'1-Contractblad totaal'!A4</f>
        <v>Calculatie onderdeel</v>
      </c>
      <c r="B4" s="147" t="str">
        <f ca="1">MID(CELL("bestandsnaam",$C$9),SEARCH("]",CELL("bestandsnaam",$C$9),1)+1,256)</f>
        <v>9-Afroepprijs</v>
      </c>
      <c r="C4" s="331"/>
      <c r="D4" s="332"/>
      <c r="G4" s="47"/>
      <c r="H4" s="47"/>
    </row>
    <row r="5" spans="1:13" ht="15">
      <c r="A5" s="121" t="str">
        <f>'1-Contractblad totaal'!A5</f>
        <v>Gebouw/plaats</v>
      </c>
      <c r="B5" s="147" t="str">
        <f>'1-Contractblad totaal'!B5</f>
        <v>Diverse locaties</v>
      </c>
      <c r="C5" s="331"/>
      <c r="D5" s="332"/>
      <c r="G5" s="47"/>
      <c r="H5" s="47"/>
    </row>
    <row r="6" spans="1:13" ht="15">
      <c r="A6" s="121" t="str">
        <f>'1-Contractblad totaal'!A6</f>
        <v>Referentie nummer</v>
      </c>
      <c r="B6" s="147" t="str">
        <f>'1-Contractblad totaal'!B6</f>
        <v>GNW-EA-ID.RT-2020</v>
      </c>
      <c r="C6" s="331"/>
      <c r="D6" s="332"/>
      <c r="G6" s="47"/>
      <c r="H6" s="47"/>
    </row>
    <row r="7" spans="1:13" ht="15">
      <c r="A7" s="121" t="str">
        <f>'1-Contractblad totaal'!A8</f>
        <v>Naam dienstverlener</v>
      </c>
      <c r="B7" s="147">
        <f>'1-Contractblad totaal'!B8</f>
        <v>0</v>
      </c>
      <c r="C7" s="331"/>
      <c r="D7" s="332"/>
      <c r="I7" s="47"/>
      <c r="J7" s="47"/>
      <c r="K7" s="47"/>
      <c r="L7" s="47"/>
      <c r="M7" s="47"/>
    </row>
    <row r="8" spans="1:13" ht="15">
      <c r="A8" s="121" t="str">
        <f>'1-Contractblad totaal'!A9</f>
        <v>Prijspeil</v>
      </c>
      <c r="B8" s="122">
        <f>'1-Contractblad totaal'!B9</f>
        <v>44348</v>
      </c>
      <c r="C8" s="331"/>
      <c r="D8" s="332"/>
    </row>
    <row r="9" spans="1:13" ht="15">
      <c r="A9" s="110"/>
      <c r="B9" s="333"/>
      <c r="C9" s="331"/>
      <c r="D9" s="332"/>
    </row>
    <row r="10" spans="1:13">
      <c r="A10" s="334"/>
      <c r="B10" s="335"/>
      <c r="C10" s="335"/>
      <c r="D10" s="335"/>
    </row>
    <row r="11" spans="1:13" ht="15">
      <c r="A11" s="364" t="s">
        <v>183</v>
      </c>
      <c r="B11" s="365"/>
      <c r="C11" s="365"/>
      <c r="D11" s="366"/>
      <c r="E11" s="366"/>
      <c r="F11" s="367"/>
    </row>
    <row r="13" spans="1:13">
      <c r="A13" s="344"/>
      <c r="B13" s="345"/>
      <c r="C13" s="732" t="s">
        <v>134</v>
      </c>
      <c r="D13" s="733"/>
      <c r="E13" s="733"/>
      <c r="F13" s="734"/>
    </row>
    <row r="14" spans="1:13">
      <c r="A14" s="346" t="s">
        <v>60</v>
      </c>
      <c r="B14" s="346" t="s">
        <v>13</v>
      </c>
      <c r="C14" s="347" t="s">
        <v>130</v>
      </c>
      <c r="D14" s="323" t="s">
        <v>131</v>
      </c>
      <c r="E14" s="323" t="s">
        <v>132</v>
      </c>
      <c r="F14" s="323" t="s">
        <v>133</v>
      </c>
    </row>
    <row r="15" spans="1:13" ht="13.8">
      <c r="A15" s="336" t="s">
        <v>88</v>
      </c>
      <c r="B15" s="336" t="s">
        <v>40</v>
      </c>
      <c r="C15" s="459">
        <v>0</v>
      </c>
      <c r="D15" s="459">
        <v>0</v>
      </c>
      <c r="E15" s="459">
        <v>0</v>
      </c>
      <c r="F15" s="459">
        <v>0</v>
      </c>
    </row>
    <row r="16" spans="1:13" ht="13.8">
      <c r="A16" s="336" t="s">
        <v>89</v>
      </c>
      <c r="B16" s="336" t="s">
        <v>41</v>
      </c>
      <c r="C16" s="459">
        <v>0</v>
      </c>
      <c r="D16" s="459">
        <v>0</v>
      </c>
      <c r="E16" s="459">
        <v>0</v>
      </c>
      <c r="F16" s="459">
        <v>0</v>
      </c>
    </row>
    <row r="17" spans="1:6" ht="13.8">
      <c r="A17" s="348" t="s">
        <v>90</v>
      </c>
      <c r="B17" s="461"/>
      <c r="C17" s="459">
        <v>0</v>
      </c>
      <c r="D17" s="459">
        <v>0</v>
      </c>
      <c r="E17" s="459">
        <v>0</v>
      </c>
      <c r="F17" s="459">
        <v>0</v>
      </c>
    </row>
    <row r="18" spans="1:6" ht="13.8">
      <c r="A18" s="348" t="s">
        <v>8</v>
      </c>
      <c r="B18" s="461"/>
      <c r="C18" s="459">
        <v>0</v>
      </c>
      <c r="D18" s="459">
        <v>0</v>
      </c>
      <c r="E18" s="459">
        <v>0</v>
      </c>
      <c r="F18" s="459">
        <v>0</v>
      </c>
    </row>
    <row r="19" spans="1:6" ht="13.8">
      <c r="A19" s="641"/>
      <c r="B19" s="342"/>
      <c r="C19" s="329"/>
      <c r="D19" s="329"/>
      <c r="E19" s="329"/>
      <c r="F19" s="329"/>
    </row>
    <row r="20" spans="1:6" ht="15">
      <c r="A20" s="364" t="s">
        <v>2155</v>
      </c>
      <c r="B20" s="365"/>
      <c r="C20" s="365"/>
      <c r="D20" s="366"/>
      <c r="E20" s="366"/>
      <c r="F20" s="367"/>
    </row>
    <row r="22" spans="1:6">
      <c r="A22" s="346" t="s">
        <v>60</v>
      </c>
      <c r="B22" s="741" t="s">
        <v>13</v>
      </c>
      <c r="C22" s="742"/>
      <c r="D22" s="742"/>
      <c r="E22" s="743"/>
      <c r="F22" s="323" t="s">
        <v>2177</v>
      </c>
    </row>
    <row r="23" spans="1:6" ht="13.8">
      <c r="A23" s="336" t="s">
        <v>2178</v>
      </c>
      <c r="B23" s="744">
        <v>0</v>
      </c>
      <c r="C23" s="745"/>
      <c r="D23" s="745"/>
      <c r="E23" s="746"/>
      <c r="F23" s="459">
        <v>0</v>
      </c>
    </row>
    <row r="24" spans="1:6" ht="13.8">
      <c r="A24" s="336" t="s">
        <v>2179</v>
      </c>
      <c r="B24" s="744">
        <v>0</v>
      </c>
      <c r="C24" s="745"/>
      <c r="D24" s="745"/>
      <c r="E24" s="746"/>
      <c r="F24" s="459">
        <v>0</v>
      </c>
    </row>
    <row r="25" spans="1:6" ht="13.8">
      <c r="A25" s="348" t="s">
        <v>2180</v>
      </c>
      <c r="B25" s="744">
        <v>0</v>
      </c>
      <c r="C25" s="745"/>
      <c r="D25" s="745"/>
      <c r="E25" s="746"/>
      <c r="F25" s="459">
        <v>0</v>
      </c>
    </row>
    <row r="26" spans="1:6" ht="13.8">
      <c r="A26" s="337"/>
      <c r="B26" s="337"/>
      <c r="C26" s="337"/>
      <c r="D26" s="338"/>
    </row>
    <row r="27" spans="1:6" ht="15">
      <c r="A27" s="364" t="s">
        <v>207</v>
      </c>
      <c r="B27" s="368"/>
      <c r="C27" s="368"/>
      <c r="D27" s="368"/>
      <c r="E27" s="368"/>
      <c r="F27" s="369"/>
    </row>
    <row r="28" spans="1:6" ht="13.8">
      <c r="A28" s="349"/>
      <c r="B28" s="337"/>
      <c r="C28" s="337"/>
      <c r="D28" s="338"/>
      <c r="E28" s="732" t="s">
        <v>25</v>
      </c>
      <c r="F28" s="734"/>
    </row>
    <row r="29" spans="1:6">
      <c r="A29" s="348" t="s">
        <v>185</v>
      </c>
      <c r="B29" s="350" t="s">
        <v>13</v>
      </c>
      <c r="C29" s="351"/>
      <c r="D29" s="352"/>
      <c r="E29" s="347" t="s">
        <v>186</v>
      </c>
      <c r="F29" s="347" t="s">
        <v>187</v>
      </c>
    </row>
    <row r="30" spans="1:6" ht="13.8">
      <c r="A30" s="339" t="s">
        <v>188</v>
      </c>
      <c r="B30" s="454" t="s">
        <v>20</v>
      </c>
      <c r="C30" s="455"/>
      <c r="D30" s="455"/>
      <c r="E30" s="456">
        <v>0</v>
      </c>
      <c r="F30" s="456">
        <v>0</v>
      </c>
    </row>
    <row r="31" spans="1:6" ht="13.8">
      <c r="A31" s="339" t="s">
        <v>189</v>
      </c>
      <c r="B31" s="454" t="s">
        <v>20</v>
      </c>
      <c r="C31" s="457"/>
      <c r="D31" s="457"/>
      <c r="E31" s="456">
        <v>0</v>
      </c>
      <c r="F31" s="456">
        <v>0</v>
      </c>
    </row>
    <row r="32" spans="1:6" ht="13.8">
      <c r="A32" s="339" t="s">
        <v>190</v>
      </c>
      <c r="B32" s="454" t="s">
        <v>20</v>
      </c>
      <c r="C32" s="457"/>
      <c r="D32" s="457"/>
      <c r="E32" s="456">
        <v>0</v>
      </c>
      <c r="F32" s="456">
        <v>0</v>
      </c>
    </row>
    <row r="33" spans="1:7" ht="13.8">
      <c r="A33" s="339" t="s">
        <v>191</v>
      </c>
      <c r="B33" s="454" t="s">
        <v>20</v>
      </c>
      <c r="C33" s="458"/>
      <c r="D33" s="457"/>
      <c r="E33" s="456">
        <v>0</v>
      </c>
      <c r="F33" s="456">
        <v>0</v>
      </c>
    </row>
    <row r="34" spans="1:7" ht="13.8">
      <c r="A34" s="339" t="s">
        <v>192</v>
      </c>
      <c r="B34" s="454" t="s">
        <v>20</v>
      </c>
      <c r="C34" s="458"/>
      <c r="D34" s="457"/>
      <c r="E34" s="456">
        <v>0</v>
      </c>
      <c r="F34" s="456">
        <v>0</v>
      </c>
    </row>
    <row r="35" spans="1:7">
      <c r="A35" s="353"/>
      <c r="B35" s="354"/>
      <c r="C35" s="354"/>
      <c r="D35" s="355"/>
    </row>
    <row r="36" spans="1:7" ht="15">
      <c r="A36" s="364" t="s">
        <v>184</v>
      </c>
      <c r="B36" s="368"/>
      <c r="C36" s="368"/>
      <c r="D36" s="368"/>
      <c r="E36" s="368"/>
      <c r="F36" s="369"/>
    </row>
    <row r="37" spans="1:7">
      <c r="A37" s="340"/>
      <c r="B37" s="340"/>
      <c r="C37" s="340"/>
      <c r="D37" s="340"/>
      <c r="E37" s="188"/>
      <c r="F37" s="188"/>
      <c r="G37" s="188"/>
    </row>
    <row r="38" spans="1:7" ht="26.4">
      <c r="A38" s="356" t="s">
        <v>60</v>
      </c>
      <c r="B38" s="357" t="s">
        <v>13</v>
      </c>
      <c r="C38" s="351"/>
      <c r="D38" s="352"/>
      <c r="E38" s="358" t="s">
        <v>128</v>
      </c>
      <c r="F38" s="359" t="s">
        <v>129</v>
      </c>
    </row>
    <row r="39" spans="1:7" ht="13.8">
      <c r="A39" s="339" t="s">
        <v>193</v>
      </c>
      <c r="B39" s="454" t="s">
        <v>20</v>
      </c>
      <c r="C39" s="455"/>
      <c r="D39" s="455"/>
      <c r="E39" s="456">
        <v>0</v>
      </c>
      <c r="F39" s="456">
        <v>0</v>
      </c>
    </row>
    <row r="40" spans="1:7" ht="13.8">
      <c r="A40" s="339" t="s">
        <v>194</v>
      </c>
      <c r="B40" s="454" t="s">
        <v>20</v>
      </c>
      <c r="C40" s="457"/>
      <c r="D40" s="457"/>
      <c r="E40" s="456">
        <v>0</v>
      </c>
      <c r="F40" s="456">
        <v>0</v>
      </c>
    </row>
    <row r="41" spans="1:7" ht="13.8">
      <c r="A41" s="339" t="s">
        <v>195</v>
      </c>
      <c r="B41" s="454" t="s">
        <v>20</v>
      </c>
      <c r="C41" s="458"/>
      <c r="D41" s="457"/>
      <c r="E41" s="456">
        <v>0</v>
      </c>
      <c r="F41" s="456">
        <v>0</v>
      </c>
    </row>
    <row r="42" spans="1:7" ht="13.8">
      <c r="A42" s="339" t="s">
        <v>196</v>
      </c>
      <c r="B42" s="454" t="s">
        <v>20</v>
      </c>
      <c r="C42" s="458"/>
      <c r="D42" s="457"/>
      <c r="E42" s="456">
        <v>0</v>
      </c>
      <c r="F42" s="456">
        <v>0</v>
      </c>
    </row>
    <row r="43" spans="1:7" ht="13.8">
      <c r="A43" s="339" t="s">
        <v>197</v>
      </c>
      <c r="B43" s="454" t="s">
        <v>20</v>
      </c>
      <c r="C43" s="458"/>
      <c r="D43" s="457"/>
      <c r="E43" s="456">
        <v>0</v>
      </c>
      <c r="F43" s="456">
        <v>0</v>
      </c>
    </row>
    <row r="45" spans="1:7" ht="15">
      <c r="A45" s="364" t="s">
        <v>198</v>
      </c>
      <c r="B45" s="368"/>
      <c r="C45" s="368"/>
      <c r="D45" s="368"/>
      <c r="E45" s="368"/>
      <c r="F45" s="369"/>
    </row>
    <row r="46" spans="1:7" ht="13.8">
      <c r="A46" s="349"/>
      <c r="B46" s="337"/>
      <c r="C46" s="337"/>
      <c r="D46" s="338"/>
    </row>
    <row r="47" spans="1:7">
      <c r="A47" s="346" t="s">
        <v>60</v>
      </c>
      <c r="B47" s="344" t="s">
        <v>13</v>
      </c>
      <c r="C47" s="340"/>
      <c r="D47" s="340"/>
      <c r="E47" s="340"/>
      <c r="F47" s="360" t="s">
        <v>135</v>
      </c>
    </row>
    <row r="48" spans="1:7" ht="13.8">
      <c r="A48" s="339" t="s">
        <v>199</v>
      </c>
      <c r="B48" s="341" t="s">
        <v>136</v>
      </c>
      <c r="C48" s="341"/>
      <c r="D48" s="341"/>
      <c r="E48" s="341"/>
      <c r="F48" s="459">
        <v>0</v>
      </c>
    </row>
    <row r="49" spans="1:7" ht="13.8">
      <c r="A49" s="339" t="s">
        <v>199</v>
      </c>
      <c r="B49" s="341" t="s">
        <v>138</v>
      </c>
      <c r="C49" s="341"/>
      <c r="D49" s="341"/>
      <c r="E49" s="341"/>
      <c r="F49" s="459">
        <v>0</v>
      </c>
    </row>
    <row r="50" spans="1:7" ht="13.8">
      <c r="A50" s="339" t="s">
        <v>199</v>
      </c>
      <c r="B50" s="341" t="s">
        <v>137</v>
      </c>
      <c r="C50" s="341"/>
      <c r="D50" s="341"/>
      <c r="E50" s="341"/>
      <c r="F50" s="459">
        <v>0</v>
      </c>
    </row>
    <row r="51" spans="1:7" ht="13.8">
      <c r="A51" s="339" t="s">
        <v>163</v>
      </c>
      <c r="B51" s="341" t="s">
        <v>136</v>
      </c>
      <c r="C51" s="341"/>
      <c r="D51" s="341"/>
      <c r="E51" s="341"/>
      <c r="F51" s="459">
        <v>0</v>
      </c>
    </row>
    <row r="52" spans="1:7" ht="13.8">
      <c r="A52" s="337"/>
      <c r="B52" s="338"/>
      <c r="C52" s="338"/>
      <c r="D52" s="337"/>
    </row>
    <row r="53" spans="1:7" s="108" customFormat="1" ht="15">
      <c r="A53" s="370" t="s">
        <v>204</v>
      </c>
      <c r="B53" s="371"/>
      <c r="C53" s="371"/>
      <c r="D53" s="368"/>
      <c r="E53" s="368"/>
      <c r="F53" s="369"/>
      <c r="G53" s="747" t="s">
        <v>2219</v>
      </c>
    </row>
    <row r="54" spans="1:7" s="108" customFormat="1" ht="27" customHeight="1">
      <c r="A54" s="361" t="s">
        <v>200</v>
      </c>
      <c r="B54" s="735" t="s">
        <v>13</v>
      </c>
      <c r="C54" s="736"/>
      <c r="D54" s="737"/>
      <c r="E54" s="362" t="s">
        <v>25</v>
      </c>
      <c r="F54" s="362" t="s">
        <v>2218</v>
      </c>
      <c r="G54" s="747"/>
    </row>
    <row r="55" spans="1:7" s="108" customFormat="1" ht="13.8">
      <c r="A55" s="336" t="s">
        <v>201</v>
      </c>
      <c r="B55" s="738" t="s">
        <v>202</v>
      </c>
      <c r="C55" s="739"/>
      <c r="D55" s="740"/>
      <c r="E55" s="459">
        <v>0</v>
      </c>
      <c r="F55" s="459">
        <v>0</v>
      </c>
      <c r="G55" s="747"/>
    </row>
    <row r="56" spans="1:7" s="108" customFormat="1" ht="13.8">
      <c r="A56" s="336" t="s">
        <v>203</v>
      </c>
      <c r="B56" s="738" t="s">
        <v>202</v>
      </c>
      <c r="C56" s="739"/>
      <c r="D56" s="740"/>
      <c r="E56" s="459">
        <v>0</v>
      </c>
      <c r="F56" s="459">
        <v>0</v>
      </c>
      <c r="G56" s="747"/>
    </row>
    <row r="57" spans="1:7" s="108" customFormat="1" ht="13.8">
      <c r="A57" s="460" t="s">
        <v>205</v>
      </c>
      <c r="B57" s="738" t="s">
        <v>202</v>
      </c>
      <c r="C57" s="739"/>
      <c r="D57" s="740"/>
      <c r="E57" s="459">
        <v>0</v>
      </c>
      <c r="F57" s="459">
        <v>0</v>
      </c>
      <c r="G57" s="747"/>
    </row>
    <row r="58" spans="1:7" s="108" customFormat="1" ht="13.8">
      <c r="A58" s="460" t="s">
        <v>205</v>
      </c>
      <c r="B58" s="738" t="s">
        <v>202</v>
      </c>
      <c r="C58" s="739"/>
      <c r="D58" s="740"/>
      <c r="E58" s="459">
        <v>0</v>
      </c>
      <c r="F58" s="459">
        <v>0</v>
      </c>
      <c r="G58" s="747"/>
    </row>
    <row r="59" spans="1:7" s="108" customFormat="1" ht="13.8">
      <c r="A59" s="460" t="s">
        <v>205</v>
      </c>
      <c r="B59" s="738" t="s">
        <v>202</v>
      </c>
      <c r="C59" s="739"/>
      <c r="D59" s="740"/>
      <c r="E59" s="459">
        <v>0</v>
      </c>
      <c r="F59" s="459">
        <v>0</v>
      </c>
      <c r="G59" s="747"/>
    </row>
    <row r="60" spans="1:7" s="108" customFormat="1"/>
    <row r="61" spans="1:7" ht="15">
      <c r="A61" s="364" t="s">
        <v>1973</v>
      </c>
      <c r="B61" s="365"/>
      <c r="C61" s="365"/>
      <c r="D61" s="367"/>
      <c r="E61" s="108"/>
      <c r="F61" s="108"/>
    </row>
    <row r="62" spans="1:7">
      <c r="A62" s="595"/>
      <c r="B62" s="188"/>
      <c r="C62" s="188"/>
      <c r="D62" s="596"/>
      <c r="E62" s="108"/>
      <c r="F62" s="108"/>
    </row>
    <row r="63" spans="1:7">
      <c r="A63" s="344"/>
      <c r="B63" s="732" t="s">
        <v>134</v>
      </c>
      <c r="C63" s="733"/>
      <c r="D63" s="734"/>
      <c r="E63" s="108"/>
      <c r="F63" s="108"/>
    </row>
    <row r="64" spans="1:7">
      <c r="A64" s="346" t="s">
        <v>1977</v>
      </c>
      <c r="B64" s="347" t="s">
        <v>1974</v>
      </c>
      <c r="C64" s="323" t="s">
        <v>1975</v>
      </c>
      <c r="D64" s="323" t="s">
        <v>1976</v>
      </c>
      <c r="E64" s="108"/>
      <c r="F64" s="108"/>
    </row>
    <row r="65" spans="1:6" ht="13.8">
      <c r="A65" s="336" t="s">
        <v>1978</v>
      </c>
      <c r="B65" s="459">
        <v>0</v>
      </c>
      <c r="C65" s="459">
        <v>0</v>
      </c>
      <c r="D65" s="459">
        <v>0</v>
      </c>
      <c r="E65" s="108"/>
      <c r="F65" s="108"/>
    </row>
    <row r="66" spans="1:6" ht="13.8">
      <c r="A66" s="336" t="s">
        <v>1979</v>
      </c>
      <c r="B66" s="459">
        <v>0</v>
      </c>
      <c r="C66" s="459">
        <v>0</v>
      </c>
      <c r="D66" s="459">
        <v>0</v>
      </c>
      <c r="E66" s="108"/>
      <c r="F66" s="108"/>
    </row>
    <row r="67" spans="1:6">
      <c r="A67" s="108"/>
      <c r="B67" s="108"/>
      <c r="C67" s="108"/>
      <c r="D67" s="108"/>
      <c r="E67" s="108"/>
      <c r="F67" s="108"/>
    </row>
    <row r="68" spans="1:6" ht="15">
      <c r="A68" s="363" t="s">
        <v>2</v>
      </c>
      <c r="B68" s="338"/>
      <c r="C68" s="338"/>
      <c r="D68" s="337"/>
      <c r="E68" s="108"/>
      <c r="F68" s="108"/>
    </row>
    <row r="69" spans="1:6">
      <c r="A69" s="337" t="s">
        <v>45</v>
      </c>
      <c r="F69" s="108"/>
    </row>
    <row r="70" spans="1:6" ht="13.8">
      <c r="A70" s="337" t="s">
        <v>206</v>
      </c>
      <c r="B70" s="338"/>
      <c r="C70" s="338"/>
      <c r="D70" s="337"/>
    </row>
    <row r="71" spans="1:6" ht="12.75" customHeight="1">
      <c r="A71" s="337"/>
      <c r="B71" s="338"/>
      <c r="C71" s="338"/>
      <c r="D71" s="337"/>
    </row>
    <row r="72" spans="1:6" ht="13.8">
      <c r="A72" s="337"/>
      <c r="B72" s="338"/>
      <c r="C72" s="338"/>
      <c r="D72" s="337"/>
    </row>
    <row r="73" spans="1:6" ht="13.8">
      <c r="A73" s="337"/>
      <c r="B73" s="338"/>
      <c r="C73" s="338"/>
      <c r="D73" s="337"/>
    </row>
    <row r="75" spans="1:6" ht="13.8">
      <c r="A75" s="343"/>
      <c r="B75" s="327"/>
      <c r="C75" s="327"/>
      <c r="D75" s="327"/>
    </row>
    <row r="76" spans="1:6">
      <c r="A76" s="343"/>
    </row>
    <row r="77" spans="1:6">
      <c r="A77" s="343"/>
    </row>
    <row r="78" spans="1:6">
      <c r="A78" s="343"/>
    </row>
  </sheetData>
  <mergeCells count="14">
    <mergeCell ref="G53:G59"/>
    <mergeCell ref="B63:D63"/>
    <mergeCell ref="B57:D57"/>
    <mergeCell ref="B58:D58"/>
    <mergeCell ref="B59:D59"/>
    <mergeCell ref="C13:F13"/>
    <mergeCell ref="E28:F28"/>
    <mergeCell ref="B54:D54"/>
    <mergeCell ref="B55:D55"/>
    <mergeCell ref="B56:D56"/>
    <mergeCell ref="B22:E22"/>
    <mergeCell ref="B23:E23"/>
    <mergeCell ref="B24:E24"/>
    <mergeCell ref="B25:E25"/>
  </mergeCells>
  <phoneticPr fontId="12"/>
  <conditionalFormatting sqref="E43:F43">
    <cfRule type="cellIs" dxfId="9" priority="20" stopIfTrue="1" operator="equal">
      <formula>"nvt"</formula>
    </cfRule>
  </conditionalFormatting>
  <conditionalFormatting sqref="F30 E33:F33 F32 E30:E32">
    <cfRule type="cellIs" dxfId="8" priority="9" stopIfTrue="1" operator="equal">
      <formula>"nvt"</formula>
    </cfRule>
  </conditionalFormatting>
  <conditionalFormatting sqref="F31">
    <cfRule type="cellIs" dxfId="7" priority="8" stopIfTrue="1" operator="equal">
      <formula>"nvt"</formula>
    </cfRule>
  </conditionalFormatting>
  <conditionalFormatting sqref="F48:F51">
    <cfRule type="cellIs" dxfId="6" priority="10" stopIfTrue="1" operator="equal">
      <formula>"nvt"</formula>
    </cfRule>
  </conditionalFormatting>
  <conditionalFormatting sqref="E34:F34">
    <cfRule type="cellIs" dxfId="5" priority="7" stopIfTrue="1" operator="equal">
      <formula>"nvt"</formula>
    </cfRule>
  </conditionalFormatting>
  <conditionalFormatting sqref="F39 E39:E40 E42:F42">
    <cfRule type="cellIs" dxfId="4" priority="6" stopIfTrue="1" operator="equal">
      <formula>"nvt"</formula>
    </cfRule>
  </conditionalFormatting>
  <conditionalFormatting sqref="F40">
    <cfRule type="cellIs" dxfId="3" priority="5" stopIfTrue="1" operator="equal">
      <formula>"nvt"</formula>
    </cfRule>
  </conditionalFormatting>
  <conditionalFormatting sqref="E41:F41">
    <cfRule type="cellIs" dxfId="2" priority="4" stopIfTrue="1" operator="equal">
      <formula>"nvt"</formula>
    </cfRule>
  </conditionalFormatting>
  <conditionalFormatting sqref="E55:E59">
    <cfRule type="cellIs" dxfId="1" priority="3" stopIfTrue="1" operator="equal">
      <formula>"nvt"</formula>
    </cfRule>
  </conditionalFormatting>
  <conditionalFormatting sqref="F55:F59">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D148"/>
  <sheetViews>
    <sheetView showGridLines="0" zoomScale="85" zoomScaleNormal="85" zoomScaleSheetLayoutView="50" zoomScalePageLayoutView="50" workbookViewId="0"/>
  </sheetViews>
  <sheetFormatPr defaultColWidth="13.6640625" defaultRowHeight="13.2"/>
  <cols>
    <col min="1" max="1" width="46.109375" style="377" customWidth="1"/>
    <col min="2" max="2" width="27.5546875" style="379" customWidth="1"/>
    <col min="3" max="3" width="12.88671875" style="379" customWidth="1"/>
    <col min="4" max="4" width="12.109375" style="377" customWidth="1"/>
    <col min="5" max="5" width="13.109375" style="380" customWidth="1"/>
    <col min="6" max="7" width="13.6640625" style="381" customWidth="1"/>
    <col min="8" max="8" width="13.6640625" style="377" customWidth="1"/>
    <col min="9" max="9" width="4.88671875" style="381" customWidth="1"/>
    <col min="10" max="10" width="37.109375" style="377" customWidth="1"/>
    <col min="11" max="251" width="13.6640625" style="377"/>
    <col min="252" max="252" width="22.109375" style="377" customWidth="1"/>
    <col min="253" max="259" width="13.6640625" style="377" customWidth="1"/>
    <col min="260" max="260" width="15.88671875" style="377" customWidth="1"/>
    <col min="261" max="261" width="16.5546875" style="377" bestFit="1" customWidth="1"/>
    <col min="262" max="262" width="13.6640625" style="377" customWidth="1"/>
    <col min="263" max="263" width="17.109375" style="377" bestFit="1" customWidth="1"/>
    <col min="264" max="264" width="4" style="377" customWidth="1"/>
    <col min="265" max="265" width="13.6640625" style="377" customWidth="1"/>
    <col min="266" max="507" width="13.6640625" style="377"/>
    <col min="508" max="508" width="22.109375" style="377" customWidth="1"/>
    <col min="509" max="515" width="13.6640625" style="377" customWidth="1"/>
    <col min="516" max="516" width="15.88671875" style="377" customWidth="1"/>
    <col min="517" max="517" width="16.5546875" style="377" bestFit="1" customWidth="1"/>
    <col min="518" max="518" width="13.6640625" style="377" customWidth="1"/>
    <col min="519" max="519" width="17.109375" style="377" bestFit="1" customWidth="1"/>
    <col min="520" max="520" width="4" style="377" customWidth="1"/>
    <col min="521" max="521" width="13.6640625" style="377" customWidth="1"/>
    <col min="522" max="763" width="13.6640625" style="377"/>
    <col min="764" max="764" width="22.109375" style="377" customWidth="1"/>
    <col min="765" max="771" width="13.6640625" style="377" customWidth="1"/>
    <col min="772" max="772" width="15.88671875" style="377" customWidth="1"/>
    <col min="773" max="773" width="16.5546875" style="377" bestFit="1" customWidth="1"/>
    <col min="774" max="774" width="13.6640625" style="377" customWidth="1"/>
    <col min="775" max="775" width="17.109375" style="377" bestFit="1" customWidth="1"/>
    <col min="776" max="776" width="4" style="377" customWidth="1"/>
    <col min="777" max="777" width="13.6640625" style="377" customWidth="1"/>
    <col min="778" max="1019" width="13.6640625" style="377"/>
    <col min="1020" max="1020" width="22.109375" style="377" customWidth="1"/>
    <col min="1021" max="1027" width="13.6640625" style="377" customWidth="1"/>
    <col min="1028" max="1028" width="15.88671875" style="377" customWidth="1"/>
    <col min="1029" max="1029" width="16.5546875" style="377" bestFit="1" customWidth="1"/>
    <col min="1030" max="1030" width="13.6640625" style="377" customWidth="1"/>
    <col min="1031" max="1031" width="17.109375" style="377" bestFit="1" customWidth="1"/>
    <col min="1032" max="1032" width="4" style="377" customWidth="1"/>
    <col min="1033" max="1033" width="13.6640625" style="377" customWidth="1"/>
    <col min="1034" max="1275" width="13.6640625" style="377"/>
    <col min="1276" max="1276" width="22.109375" style="377" customWidth="1"/>
    <col min="1277" max="1283" width="13.6640625" style="377" customWidth="1"/>
    <col min="1284" max="1284" width="15.88671875" style="377" customWidth="1"/>
    <col min="1285" max="1285" width="16.5546875" style="377" bestFit="1" customWidth="1"/>
    <col min="1286" max="1286" width="13.6640625" style="377" customWidth="1"/>
    <col min="1287" max="1287" width="17.109375" style="377" bestFit="1" customWidth="1"/>
    <col min="1288" max="1288" width="4" style="377" customWidth="1"/>
    <col min="1289" max="1289" width="13.6640625" style="377" customWidth="1"/>
    <col min="1290" max="1531" width="13.6640625" style="377"/>
    <col min="1532" max="1532" width="22.109375" style="377" customWidth="1"/>
    <col min="1533" max="1539" width="13.6640625" style="377" customWidth="1"/>
    <col min="1540" max="1540" width="15.88671875" style="377" customWidth="1"/>
    <col min="1541" max="1541" width="16.5546875" style="377" bestFit="1" customWidth="1"/>
    <col min="1542" max="1542" width="13.6640625" style="377" customWidth="1"/>
    <col min="1543" max="1543" width="17.109375" style="377" bestFit="1" customWidth="1"/>
    <col min="1544" max="1544" width="4" style="377" customWidth="1"/>
    <col min="1545" max="1545" width="13.6640625" style="377" customWidth="1"/>
    <col min="1546" max="1787" width="13.6640625" style="377"/>
    <col min="1788" max="1788" width="22.109375" style="377" customWidth="1"/>
    <col min="1789" max="1795" width="13.6640625" style="377" customWidth="1"/>
    <col min="1796" max="1796" width="15.88671875" style="377" customWidth="1"/>
    <col min="1797" max="1797" width="16.5546875" style="377" bestFit="1" customWidth="1"/>
    <col min="1798" max="1798" width="13.6640625" style="377" customWidth="1"/>
    <col min="1799" max="1799" width="17.109375" style="377" bestFit="1" customWidth="1"/>
    <col min="1800" max="1800" width="4" style="377" customWidth="1"/>
    <col min="1801" max="1801" width="13.6640625" style="377" customWidth="1"/>
    <col min="1802" max="2043" width="13.6640625" style="377"/>
    <col min="2044" max="2044" width="22.109375" style="377" customWidth="1"/>
    <col min="2045" max="2051" width="13.6640625" style="377" customWidth="1"/>
    <col min="2052" max="2052" width="15.88671875" style="377" customWidth="1"/>
    <col min="2053" max="2053" width="16.5546875" style="377" bestFit="1" customWidth="1"/>
    <col min="2054" max="2054" width="13.6640625" style="377" customWidth="1"/>
    <col min="2055" max="2055" width="17.109375" style="377" bestFit="1" customWidth="1"/>
    <col min="2056" max="2056" width="4" style="377" customWidth="1"/>
    <col min="2057" max="2057" width="13.6640625" style="377" customWidth="1"/>
    <col min="2058" max="2299" width="13.6640625" style="377"/>
    <col min="2300" max="2300" width="22.109375" style="377" customWidth="1"/>
    <col min="2301" max="2307" width="13.6640625" style="377" customWidth="1"/>
    <col min="2308" max="2308" width="15.88671875" style="377" customWidth="1"/>
    <col min="2309" max="2309" width="16.5546875" style="377" bestFit="1" customWidth="1"/>
    <col min="2310" max="2310" width="13.6640625" style="377" customWidth="1"/>
    <col min="2311" max="2311" width="17.109375" style="377" bestFit="1" customWidth="1"/>
    <col min="2312" max="2312" width="4" style="377" customWidth="1"/>
    <col min="2313" max="2313" width="13.6640625" style="377" customWidth="1"/>
    <col min="2314" max="2555" width="13.6640625" style="377"/>
    <col min="2556" max="2556" width="22.109375" style="377" customWidth="1"/>
    <col min="2557" max="2563" width="13.6640625" style="377" customWidth="1"/>
    <col min="2564" max="2564" width="15.88671875" style="377" customWidth="1"/>
    <col min="2565" max="2565" width="16.5546875" style="377" bestFit="1" customWidth="1"/>
    <col min="2566" max="2566" width="13.6640625" style="377" customWidth="1"/>
    <col min="2567" max="2567" width="17.109375" style="377" bestFit="1" customWidth="1"/>
    <col min="2568" max="2568" width="4" style="377" customWidth="1"/>
    <col min="2569" max="2569" width="13.6640625" style="377" customWidth="1"/>
    <col min="2570" max="2811" width="13.6640625" style="377"/>
    <col min="2812" max="2812" width="22.109375" style="377" customWidth="1"/>
    <col min="2813" max="2819" width="13.6640625" style="377" customWidth="1"/>
    <col min="2820" max="2820" width="15.88671875" style="377" customWidth="1"/>
    <col min="2821" max="2821" width="16.5546875" style="377" bestFit="1" customWidth="1"/>
    <col min="2822" max="2822" width="13.6640625" style="377" customWidth="1"/>
    <col min="2823" max="2823" width="17.109375" style="377" bestFit="1" customWidth="1"/>
    <col min="2824" max="2824" width="4" style="377" customWidth="1"/>
    <col min="2825" max="2825" width="13.6640625" style="377" customWidth="1"/>
    <col min="2826" max="3067" width="13.6640625" style="377"/>
    <col min="3068" max="3068" width="22.109375" style="377" customWidth="1"/>
    <col min="3069" max="3075" width="13.6640625" style="377" customWidth="1"/>
    <col min="3076" max="3076" width="15.88671875" style="377" customWidth="1"/>
    <col min="3077" max="3077" width="16.5546875" style="377" bestFit="1" customWidth="1"/>
    <col min="3078" max="3078" width="13.6640625" style="377" customWidth="1"/>
    <col min="3079" max="3079" width="17.109375" style="377" bestFit="1" customWidth="1"/>
    <col min="3080" max="3080" width="4" style="377" customWidth="1"/>
    <col min="3081" max="3081" width="13.6640625" style="377" customWidth="1"/>
    <col min="3082" max="3323" width="13.6640625" style="377"/>
    <col min="3324" max="3324" width="22.109375" style="377" customWidth="1"/>
    <col min="3325" max="3331" width="13.6640625" style="377" customWidth="1"/>
    <col min="3332" max="3332" width="15.88671875" style="377" customWidth="1"/>
    <col min="3333" max="3333" width="16.5546875" style="377" bestFit="1" customWidth="1"/>
    <col min="3334" max="3334" width="13.6640625" style="377" customWidth="1"/>
    <col min="3335" max="3335" width="17.109375" style="377" bestFit="1" customWidth="1"/>
    <col min="3336" max="3336" width="4" style="377" customWidth="1"/>
    <col min="3337" max="3337" width="13.6640625" style="377" customWidth="1"/>
    <col min="3338" max="3579" width="13.6640625" style="377"/>
    <col min="3580" max="3580" width="22.109375" style="377" customWidth="1"/>
    <col min="3581" max="3587" width="13.6640625" style="377" customWidth="1"/>
    <col min="3588" max="3588" width="15.88671875" style="377" customWidth="1"/>
    <col min="3589" max="3589" width="16.5546875" style="377" bestFit="1" customWidth="1"/>
    <col min="3590" max="3590" width="13.6640625" style="377" customWidth="1"/>
    <col min="3591" max="3591" width="17.109375" style="377" bestFit="1" customWidth="1"/>
    <col min="3592" max="3592" width="4" style="377" customWidth="1"/>
    <col min="3593" max="3593" width="13.6640625" style="377" customWidth="1"/>
    <col min="3594" max="3835" width="13.6640625" style="377"/>
    <col min="3836" max="3836" width="22.109375" style="377" customWidth="1"/>
    <col min="3837" max="3843" width="13.6640625" style="377" customWidth="1"/>
    <col min="3844" max="3844" width="15.88671875" style="377" customWidth="1"/>
    <col min="3845" max="3845" width="16.5546875" style="377" bestFit="1" customWidth="1"/>
    <col min="3846" max="3846" width="13.6640625" style="377" customWidth="1"/>
    <col min="3847" max="3847" width="17.109375" style="377" bestFit="1" customWidth="1"/>
    <col min="3848" max="3848" width="4" style="377" customWidth="1"/>
    <col min="3849" max="3849" width="13.6640625" style="377" customWidth="1"/>
    <col min="3850" max="4091" width="13.6640625" style="377"/>
    <col min="4092" max="4092" width="22.109375" style="377" customWidth="1"/>
    <col min="4093" max="4099" width="13.6640625" style="377" customWidth="1"/>
    <col min="4100" max="4100" width="15.88671875" style="377" customWidth="1"/>
    <col min="4101" max="4101" width="16.5546875" style="377" bestFit="1" customWidth="1"/>
    <col min="4102" max="4102" width="13.6640625" style="377" customWidth="1"/>
    <col min="4103" max="4103" width="17.109375" style="377" bestFit="1" customWidth="1"/>
    <col min="4104" max="4104" width="4" style="377" customWidth="1"/>
    <col min="4105" max="4105" width="13.6640625" style="377" customWidth="1"/>
    <col min="4106" max="4347" width="13.6640625" style="377"/>
    <col min="4348" max="4348" width="22.109375" style="377" customWidth="1"/>
    <col min="4349" max="4355" width="13.6640625" style="377" customWidth="1"/>
    <col min="4356" max="4356" width="15.88671875" style="377" customWidth="1"/>
    <col min="4357" max="4357" width="16.5546875" style="377" bestFit="1" customWidth="1"/>
    <col min="4358" max="4358" width="13.6640625" style="377" customWidth="1"/>
    <col min="4359" max="4359" width="17.109375" style="377" bestFit="1" customWidth="1"/>
    <col min="4360" max="4360" width="4" style="377" customWidth="1"/>
    <col min="4361" max="4361" width="13.6640625" style="377" customWidth="1"/>
    <col min="4362" max="4603" width="13.6640625" style="377"/>
    <col min="4604" max="4604" width="22.109375" style="377" customWidth="1"/>
    <col min="4605" max="4611" width="13.6640625" style="377" customWidth="1"/>
    <col min="4612" max="4612" width="15.88671875" style="377" customWidth="1"/>
    <col min="4613" max="4613" width="16.5546875" style="377" bestFit="1" customWidth="1"/>
    <col min="4614" max="4614" width="13.6640625" style="377" customWidth="1"/>
    <col min="4615" max="4615" width="17.109375" style="377" bestFit="1" customWidth="1"/>
    <col min="4616" max="4616" width="4" style="377" customWidth="1"/>
    <col min="4617" max="4617" width="13.6640625" style="377" customWidth="1"/>
    <col min="4618" max="4859" width="13.6640625" style="377"/>
    <col min="4860" max="4860" width="22.109375" style="377" customWidth="1"/>
    <col min="4861" max="4867" width="13.6640625" style="377" customWidth="1"/>
    <col min="4868" max="4868" width="15.88671875" style="377" customWidth="1"/>
    <col min="4869" max="4869" width="16.5546875" style="377" bestFit="1" customWidth="1"/>
    <col min="4870" max="4870" width="13.6640625" style="377" customWidth="1"/>
    <col min="4871" max="4871" width="17.109375" style="377" bestFit="1" customWidth="1"/>
    <col min="4872" max="4872" width="4" style="377" customWidth="1"/>
    <col min="4873" max="4873" width="13.6640625" style="377" customWidth="1"/>
    <col min="4874" max="5115" width="13.6640625" style="377"/>
    <col min="5116" max="5116" width="22.109375" style="377" customWidth="1"/>
    <col min="5117" max="5123" width="13.6640625" style="377" customWidth="1"/>
    <col min="5124" max="5124" width="15.88671875" style="377" customWidth="1"/>
    <col min="5125" max="5125" width="16.5546875" style="377" bestFit="1" customWidth="1"/>
    <col min="5126" max="5126" width="13.6640625" style="377" customWidth="1"/>
    <col min="5127" max="5127" width="17.109375" style="377" bestFit="1" customWidth="1"/>
    <col min="5128" max="5128" width="4" style="377" customWidth="1"/>
    <col min="5129" max="5129" width="13.6640625" style="377" customWidth="1"/>
    <col min="5130" max="5371" width="13.6640625" style="377"/>
    <col min="5372" max="5372" width="22.109375" style="377" customWidth="1"/>
    <col min="5373" max="5379" width="13.6640625" style="377" customWidth="1"/>
    <col min="5380" max="5380" width="15.88671875" style="377" customWidth="1"/>
    <col min="5381" max="5381" width="16.5546875" style="377" bestFit="1" customWidth="1"/>
    <col min="5382" max="5382" width="13.6640625" style="377" customWidth="1"/>
    <col min="5383" max="5383" width="17.109375" style="377" bestFit="1" customWidth="1"/>
    <col min="5384" max="5384" width="4" style="377" customWidth="1"/>
    <col min="5385" max="5385" width="13.6640625" style="377" customWidth="1"/>
    <col min="5386" max="5627" width="13.6640625" style="377"/>
    <col min="5628" max="5628" width="22.109375" style="377" customWidth="1"/>
    <col min="5629" max="5635" width="13.6640625" style="377" customWidth="1"/>
    <col min="5636" max="5636" width="15.88671875" style="377" customWidth="1"/>
    <col min="5637" max="5637" width="16.5546875" style="377" bestFit="1" customWidth="1"/>
    <col min="5638" max="5638" width="13.6640625" style="377" customWidth="1"/>
    <col min="5639" max="5639" width="17.109375" style="377" bestFit="1" customWidth="1"/>
    <col min="5640" max="5640" width="4" style="377" customWidth="1"/>
    <col min="5641" max="5641" width="13.6640625" style="377" customWidth="1"/>
    <col min="5642" max="5883" width="13.6640625" style="377"/>
    <col min="5884" max="5884" width="22.109375" style="377" customWidth="1"/>
    <col min="5885" max="5891" width="13.6640625" style="377" customWidth="1"/>
    <col min="5892" max="5892" width="15.88671875" style="377" customWidth="1"/>
    <col min="5893" max="5893" width="16.5546875" style="377" bestFit="1" customWidth="1"/>
    <col min="5894" max="5894" width="13.6640625" style="377" customWidth="1"/>
    <col min="5895" max="5895" width="17.109375" style="377" bestFit="1" customWidth="1"/>
    <col min="5896" max="5896" width="4" style="377" customWidth="1"/>
    <col min="5897" max="5897" width="13.6640625" style="377" customWidth="1"/>
    <col min="5898" max="6139" width="13.6640625" style="377"/>
    <col min="6140" max="6140" width="22.109375" style="377" customWidth="1"/>
    <col min="6141" max="6147" width="13.6640625" style="377" customWidth="1"/>
    <col min="6148" max="6148" width="15.88671875" style="377" customWidth="1"/>
    <col min="6149" max="6149" width="16.5546875" style="377" bestFit="1" customWidth="1"/>
    <col min="6150" max="6150" width="13.6640625" style="377" customWidth="1"/>
    <col min="6151" max="6151" width="17.109375" style="377" bestFit="1" customWidth="1"/>
    <col min="6152" max="6152" width="4" style="377" customWidth="1"/>
    <col min="6153" max="6153" width="13.6640625" style="377" customWidth="1"/>
    <col min="6154" max="6395" width="13.6640625" style="377"/>
    <col min="6396" max="6396" width="22.109375" style="377" customWidth="1"/>
    <col min="6397" max="6403" width="13.6640625" style="377" customWidth="1"/>
    <col min="6404" max="6404" width="15.88671875" style="377" customWidth="1"/>
    <col min="6405" max="6405" width="16.5546875" style="377" bestFit="1" customWidth="1"/>
    <col min="6406" max="6406" width="13.6640625" style="377" customWidth="1"/>
    <col min="6407" max="6407" width="17.109375" style="377" bestFit="1" customWidth="1"/>
    <col min="6408" max="6408" width="4" style="377" customWidth="1"/>
    <col min="6409" max="6409" width="13.6640625" style="377" customWidth="1"/>
    <col min="6410" max="6651" width="13.6640625" style="377"/>
    <col min="6652" max="6652" width="22.109375" style="377" customWidth="1"/>
    <col min="6653" max="6659" width="13.6640625" style="377" customWidth="1"/>
    <col min="6660" max="6660" width="15.88671875" style="377" customWidth="1"/>
    <col min="6661" max="6661" width="16.5546875" style="377" bestFit="1" customWidth="1"/>
    <col min="6662" max="6662" width="13.6640625" style="377" customWidth="1"/>
    <col min="6663" max="6663" width="17.109375" style="377" bestFit="1" customWidth="1"/>
    <col min="6664" max="6664" width="4" style="377" customWidth="1"/>
    <col min="6665" max="6665" width="13.6640625" style="377" customWidth="1"/>
    <col min="6666" max="6907" width="13.6640625" style="377"/>
    <col min="6908" max="6908" width="22.109375" style="377" customWidth="1"/>
    <col min="6909" max="6915" width="13.6640625" style="377" customWidth="1"/>
    <col min="6916" max="6916" width="15.88671875" style="377" customWidth="1"/>
    <col min="6917" max="6917" width="16.5546875" style="377" bestFit="1" customWidth="1"/>
    <col min="6918" max="6918" width="13.6640625" style="377" customWidth="1"/>
    <col min="6919" max="6919" width="17.109375" style="377" bestFit="1" customWidth="1"/>
    <col min="6920" max="6920" width="4" style="377" customWidth="1"/>
    <col min="6921" max="6921" width="13.6640625" style="377" customWidth="1"/>
    <col min="6922" max="7163" width="13.6640625" style="377"/>
    <col min="7164" max="7164" width="22.109375" style="377" customWidth="1"/>
    <col min="7165" max="7171" width="13.6640625" style="377" customWidth="1"/>
    <col min="7172" max="7172" width="15.88671875" style="377" customWidth="1"/>
    <col min="7173" max="7173" width="16.5546875" style="377" bestFit="1" customWidth="1"/>
    <col min="7174" max="7174" width="13.6640625" style="377" customWidth="1"/>
    <col min="7175" max="7175" width="17.109375" style="377" bestFit="1" customWidth="1"/>
    <col min="7176" max="7176" width="4" style="377" customWidth="1"/>
    <col min="7177" max="7177" width="13.6640625" style="377" customWidth="1"/>
    <col min="7178" max="7419" width="13.6640625" style="377"/>
    <col min="7420" max="7420" width="22.109375" style="377" customWidth="1"/>
    <col min="7421" max="7427" width="13.6640625" style="377" customWidth="1"/>
    <col min="7428" max="7428" width="15.88671875" style="377" customWidth="1"/>
    <col min="7429" max="7429" width="16.5546875" style="377" bestFit="1" customWidth="1"/>
    <col min="7430" max="7430" width="13.6640625" style="377" customWidth="1"/>
    <col min="7431" max="7431" width="17.109375" style="377" bestFit="1" customWidth="1"/>
    <col min="7432" max="7432" width="4" style="377" customWidth="1"/>
    <col min="7433" max="7433" width="13.6640625" style="377" customWidth="1"/>
    <col min="7434" max="7675" width="13.6640625" style="377"/>
    <col min="7676" max="7676" width="22.109375" style="377" customWidth="1"/>
    <col min="7677" max="7683" width="13.6640625" style="377" customWidth="1"/>
    <col min="7684" max="7684" width="15.88671875" style="377" customWidth="1"/>
    <col min="7685" max="7685" width="16.5546875" style="377" bestFit="1" customWidth="1"/>
    <col min="7686" max="7686" width="13.6640625" style="377" customWidth="1"/>
    <col min="7687" max="7687" width="17.109375" style="377" bestFit="1" customWidth="1"/>
    <col min="7688" max="7688" width="4" style="377" customWidth="1"/>
    <col min="7689" max="7689" width="13.6640625" style="377" customWidth="1"/>
    <col min="7690" max="7931" width="13.6640625" style="377"/>
    <col min="7932" max="7932" width="22.109375" style="377" customWidth="1"/>
    <col min="7933" max="7939" width="13.6640625" style="377" customWidth="1"/>
    <col min="7940" max="7940" width="15.88671875" style="377" customWidth="1"/>
    <col min="7941" max="7941" width="16.5546875" style="377" bestFit="1" customWidth="1"/>
    <col min="7942" max="7942" width="13.6640625" style="377" customWidth="1"/>
    <col min="7943" max="7943" width="17.109375" style="377" bestFit="1" customWidth="1"/>
    <col min="7944" max="7944" width="4" style="377" customWidth="1"/>
    <col min="7945" max="7945" width="13.6640625" style="377" customWidth="1"/>
    <col min="7946" max="8187" width="13.6640625" style="377"/>
    <col min="8188" max="8188" width="22.109375" style="377" customWidth="1"/>
    <col min="8189" max="8195" width="13.6640625" style="377" customWidth="1"/>
    <col min="8196" max="8196" width="15.88671875" style="377" customWidth="1"/>
    <col min="8197" max="8197" width="16.5546875" style="377" bestFit="1" customWidth="1"/>
    <col min="8198" max="8198" width="13.6640625" style="377" customWidth="1"/>
    <col min="8199" max="8199" width="17.109375" style="377" bestFit="1" customWidth="1"/>
    <col min="8200" max="8200" width="4" style="377" customWidth="1"/>
    <col min="8201" max="8201" width="13.6640625" style="377" customWidth="1"/>
    <col min="8202" max="8443" width="13.6640625" style="377"/>
    <col min="8444" max="8444" width="22.109375" style="377" customWidth="1"/>
    <col min="8445" max="8451" width="13.6640625" style="377" customWidth="1"/>
    <col min="8452" max="8452" width="15.88671875" style="377" customWidth="1"/>
    <col min="8453" max="8453" width="16.5546875" style="377" bestFit="1" customWidth="1"/>
    <col min="8454" max="8454" width="13.6640625" style="377" customWidth="1"/>
    <col min="8455" max="8455" width="17.109375" style="377" bestFit="1" customWidth="1"/>
    <col min="8456" max="8456" width="4" style="377" customWidth="1"/>
    <col min="8457" max="8457" width="13.6640625" style="377" customWidth="1"/>
    <col min="8458" max="8699" width="13.6640625" style="377"/>
    <col min="8700" max="8700" width="22.109375" style="377" customWidth="1"/>
    <col min="8701" max="8707" width="13.6640625" style="377" customWidth="1"/>
    <col min="8708" max="8708" width="15.88671875" style="377" customWidth="1"/>
    <col min="8709" max="8709" width="16.5546875" style="377" bestFit="1" customWidth="1"/>
    <col min="8710" max="8710" width="13.6640625" style="377" customWidth="1"/>
    <col min="8711" max="8711" width="17.109375" style="377" bestFit="1" customWidth="1"/>
    <col min="8712" max="8712" width="4" style="377" customWidth="1"/>
    <col min="8713" max="8713" width="13.6640625" style="377" customWidth="1"/>
    <col min="8714" max="8955" width="13.6640625" style="377"/>
    <col min="8956" max="8956" width="22.109375" style="377" customWidth="1"/>
    <col min="8957" max="8963" width="13.6640625" style="377" customWidth="1"/>
    <col min="8964" max="8964" width="15.88671875" style="377" customWidth="1"/>
    <col min="8965" max="8965" width="16.5546875" style="377" bestFit="1" customWidth="1"/>
    <col min="8966" max="8966" width="13.6640625" style="377" customWidth="1"/>
    <col min="8967" max="8967" width="17.109375" style="377" bestFit="1" customWidth="1"/>
    <col min="8968" max="8968" width="4" style="377" customWidth="1"/>
    <col min="8969" max="8969" width="13.6640625" style="377" customWidth="1"/>
    <col min="8970" max="9211" width="13.6640625" style="377"/>
    <col min="9212" max="9212" width="22.109375" style="377" customWidth="1"/>
    <col min="9213" max="9219" width="13.6640625" style="377" customWidth="1"/>
    <col min="9220" max="9220" width="15.88671875" style="377" customWidth="1"/>
    <col min="9221" max="9221" width="16.5546875" style="377" bestFit="1" customWidth="1"/>
    <col min="9222" max="9222" width="13.6640625" style="377" customWidth="1"/>
    <col min="9223" max="9223" width="17.109375" style="377" bestFit="1" customWidth="1"/>
    <col min="9224" max="9224" width="4" style="377" customWidth="1"/>
    <col min="9225" max="9225" width="13.6640625" style="377" customWidth="1"/>
    <col min="9226" max="9467" width="13.6640625" style="377"/>
    <col min="9468" max="9468" width="22.109375" style="377" customWidth="1"/>
    <col min="9469" max="9475" width="13.6640625" style="377" customWidth="1"/>
    <col min="9476" max="9476" width="15.88671875" style="377" customWidth="1"/>
    <col min="9477" max="9477" width="16.5546875" style="377" bestFit="1" customWidth="1"/>
    <col min="9478" max="9478" width="13.6640625" style="377" customWidth="1"/>
    <col min="9479" max="9479" width="17.109375" style="377" bestFit="1" customWidth="1"/>
    <col min="9480" max="9480" width="4" style="377" customWidth="1"/>
    <col min="9481" max="9481" width="13.6640625" style="377" customWidth="1"/>
    <col min="9482" max="9723" width="13.6640625" style="377"/>
    <col min="9724" max="9724" width="22.109375" style="377" customWidth="1"/>
    <col min="9725" max="9731" width="13.6640625" style="377" customWidth="1"/>
    <col min="9732" max="9732" width="15.88671875" style="377" customWidth="1"/>
    <col min="9733" max="9733" width="16.5546875" style="377" bestFit="1" customWidth="1"/>
    <col min="9734" max="9734" width="13.6640625" style="377" customWidth="1"/>
    <col min="9735" max="9735" width="17.109375" style="377" bestFit="1" customWidth="1"/>
    <col min="9736" max="9736" width="4" style="377" customWidth="1"/>
    <col min="9737" max="9737" width="13.6640625" style="377" customWidth="1"/>
    <col min="9738" max="9979" width="13.6640625" style="377"/>
    <col min="9980" max="9980" width="22.109375" style="377" customWidth="1"/>
    <col min="9981" max="9987" width="13.6640625" style="377" customWidth="1"/>
    <col min="9988" max="9988" width="15.88671875" style="377" customWidth="1"/>
    <col min="9989" max="9989" width="16.5546875" style="377" bestFit="1" customWidth="1"/>
    <col min="9990" max="9990" width="13.6640625" style="377" customWidth="1"/>
    <col min="9991" max="9991" width="17.109375" style="377" bestFit="1" customWidth="1"/>
    <col min="9992" max="9992" width="4" style="377" customWidth="1"/>
    <col min="9993" max="9993" width="13.6640625" style="377" customWidth="1"/>
    <col min="9994" max="10235" width="13.6640625" style="377"/>
    <col min="10236" max="10236" width="22.109375" style="377" customWidth="1"/>
    <col min="10237" max="10243" width="13.6640625" style="377" customWidth="1"/>
    <col min="10244" max="10244" width="15.88671875" style="377" customWidth="1"/>
    <col min="10245" max="10245" width="16.5546875" style="377" bestFit="1" customWidth="1"/>
    <col min="10246" max="10246" width="13.6640625" style="377" customWidth="1"/>
    <col min="10247" max="10247" width="17.109375" style="377" bestFit="1" customWidth="1"/>
    <col min="10248" max="10248" width="4" style="377" customWidth="1"/>
    <col min="10249" max="10249" width="13.6640625" style="377" customWidth="1"/>
    <col min="10250" max="10491" width="13.6640625" style="377"/>
    <col min="10492" max="10492" width="22.109375" style="377" customWidth="1"/>
    <col min="10493" max="10499" width="13.6640625" style="377" customWidth="1"/>
    <col min="10500" max="10500" width="15.88671875" style="377" customWidth="1"/>
    <col min="10501" max="10501" width="16.5546875" style="377" bestFit="1" customWidth="1"/>
    <col min="10502" max="10502" width="13.6640625" style="377" customWidth="1"/>
    <col min="10503" max="10503" width="17.109375" style="377" bestFit="1" customWidth="1"/>
    <col min="10504" max="10504" width="4" style="377" customWidth="1"/>
    <col min="10505" max="10505" width="13.6640625" style="377" customWidth="1"/>
    <col min="10506" max="10747" width="13.6640625" style="377"/>
    <col min="10748" max="10748" width="22.109375" style="377" customWidth="1"/>
    <col min="10749" max="10755" width="13.6640625" style="377" customWidth="1"/>
    <col min="10756" max="10756" width="15.88671875" style="377" customWidth="1"/>
    <col min="10757" max="10757" width="16.5546875" style="377" bestFit="1" customWidth="1"/>
    <col min="10758" max="10758" width="13.6640625" style="377" customWidth="1"/>
    <col min="10759" max="10759" width="17.109375" style="377" bestFit="1" customWidth="1"/>
    <col min="10760" max="10760" width="4" style="377" customWidth="1"/>
    <col min="10761" max="10761" width="13.6640625" style="377" customWidth="1"/>
    <col min="10762" max="11003" width="13.6640625" style="377"/>
    <col min="11004" max="11004" width="22.109375" style="377" customWidth="1"/>
    <col min="11005" max="11011" width="13.6640625" style="377" customWidth="1"/>
    <col min="11012" max="11012" width="15.88671875" style="377" customWidth="1"/>
    <col min="11013" max="11013" width="16.5546875" style="377" bestFit="1" customWidth="1"/>
    <col min="11014" max="11014" width="13.6640625" style="377" customWidth="1"/>
    <col min="11015" max="11015" width="17.109375" style="377" bestFit="1" customWidth="1"/>
    <col min="11016" max="11016" width="4" style="377" customWidth="1"/>
    <col min="11017" max="11017" width="13.6640625" style="377" customWidth="1"/>
    <col min="11018" max="11259" width="13.6640625" style="377"/>
    <col min="11260" max="11260" width="22.109375" style="377" customWidth="1"/>
    <col min="11261" max="11267" width="13.6640625" style="377" customWidth="1"/>
    <col min="11268" max="11268" width="15.88671875" style="377" customWidth="1"/>
    <col min="11269" max="11269" width="16.5546875" style="377" bestFit="1" customWidth="1"/>
    <col min="11270" max="11270" width="13.6640625" style="377" customWidth="1"/>
    <col min="11271" max="11271" width="17.109375" style="377" bestFit="1" customWidth="1"/>
    <col min="11272" max="11272" width="4" style="377" customWidth="1"/>
    <col min="11273" max="11273" width="13.6640625" style="377" customWidth="1"/>
    <col min="11274" max="11515" width="13.6640625" style="377"/>
    <col min="11516" max="11516" width="22.109375" style="377" customWidth="1"/>
    <col min="11517" max="11523" width="13.6640625" style="377" customWidth="1"/>
    <col min="11524" max="11524" width="15.88671875" style="377" customWidth="1"/>
    <col min="11525" max="11525" width="16.5546875" style="377" bestFit="1" customWidth="1"/>
    <col min="11526" max="11526" width="13.6640625" style="377" customWidth="1"/>
    <col min="11527" max="11527" width="17.109375" style="377" bestFit="1" customWidth="1"/>
    <col min="11528" max="11528" width="4" style="377" customWidth="1"/>
    <col min="11529" max="11529" width="13.6640625" style="377" customWidth="1"/>
    <col min="11530" max="11771" width="13.6640625" style="377"/>
    <col min="11772" max="11772" width="22.109375" style="377" customWidth="1"/>
    <col min="11773" max="11779" width="13.6640625" style="377" customWidth="1"/>
    <col min="11780" max="11780" width="15.88671875" style="377" customWidth="1"/>
    <col min="11781" max="11781" width="16.5546875" style="377" bestFit="1" customWidth="1"/>
    <col min="11782" max="11782" width="13.6640625" style="377" customWidth="1"/>
    <col min="11783" max="11783" width="17.109375" style="377" bestFit="1" customWidth="1"/>
    <col min="11784" max="11784" width="4" style="377" customWidth="1"/>
    <col min="11785" max="11785" width="13.6640625" style="377" customWidth="1"/>
    <col min="11786" max="12027" width="13.6640625" style="377"/>
    <col min="12028" max="12028" width="22.109375" style="377" customWidth="1"/>
    <col min="12029" max="12035" width="13.6640625" style="377" customWidth="1"/>
    <col min="12036" max="12036" width="15.88671875" style="377" customWidth="1"/>
    <col min="12037" max="12037" width="16.5546875" style="377" bestFit="1" customWidth="1"/>
    <col min="12038" max="12038" width="13.6640625" style="377" customWidth="1"/>
    <col min="12039" max="12039" width="17.109375" style="377" bestFit="1" customWidth="1"/>
    <col min="12040" max="12040" width="4" style="377" customWidth="1"/>
    <col min="12041" max="12041" width="13.6640625" style="377" customWidth="1"/>
    <col min="12042" max="12283" width="13.6640625" style="377"/>
    <col min="12284" max="12284" width="22.109375" style="377" customWidth="1"/>
    <col min="12285" max="12291" width="13.6640625" style="377" customWidth="1"/>
    <col min="12292" max="12292" width="15.88671875" style="377" customWidth="1"/>
    <col min="12293" max="12293" width="16.5546875" style="377" bestFit="1" customWidth="1"/>
    <col min="12294" max="12294" width="13.6640625" style="377" customWidth="1"/>
    <col min="12295" max="12295" width="17.109375" style="377" bestFit="1" customWidth="1"/>
    <col min="12296" max="12296" width="4" style="377" customWidth="1"/>
    <col min="12297" max="12297" width="13.6640625" style="377" customWidth="1"/>
    <col min="12298" max="12539" width="13.6640625" style="377"/>
    <col min="12540" max="12540" width="22.109375" style="377" customWidth="1"/>
    <col min="12541" max="12547" width="13.6640625" style="377" customWidth="1"/>
    <col min="12548" max="12548" width="15.88671875" style="377" customWidth="1"/>
    <col min="12549" max="12549" width="16.5546875" style="377" bestFit="1" customWidth="1"/>
    <col min="12550" max="12550" width="13.6640625" style="377" customWidth="1"/>
    <col min="12551" max="12551" width="17.109375" style="377" bestFit="1" customWidth="1"/>
    <col min="12552" max="12552" width="4" style="377" customWidth="1"/>
    <col min="12553" max="12553" width="13.6640625" style="377" customWidth="1"/>
    <col min="12554" max="12795" width="13.6640625" style="377"/>
    <col min="12796" max="12796" width="22.109375" style="377" customWidth="1"/>
    <col min="12797" max="12803" width="13.6640625" style="377" customWidth="1"/>
    <col min="12804" max="12804" width="15.88671875" style="377" customWidth="1"/>
    <col min="12805" max="12805" width="16.5546875" style="377" bestFit="1" customWidth="1"/>
    <col min="12806" max="12806" width="13.6640625" style="377" customWidth="1"/>
    <col min="12807" max="12807" width="17.109375" style="377" bestFit="1" customWidth="1"/>
    <col min="12808" max="12808" width="4" style="377" customWidth="1"/>
    <col min="12809" max="12809" width="13.6640625" style="377" customWidth="1"/>
    <col min="12810" max="13051" width="13.6640625" style="377"/>
    <col min="13052" max="13052" width="22.109375" style="377" customWidth="1"/>
    <col min="13053" max="13059" width="13.6640625" style="377" customWidth="1"/>
    <col min="13060" max="13060" width="15.88671875" style="377" customWidth="1"/>
    <col min="13061" max="13061" width="16.5546875" style="377" bestFit="1" customWidth="1"/>
    <col min="13062" max="13062" width="13.6640625" style="377" customWidth="1"/>
    <col min="13063" max="13063" width="17.109375" style="377" bestFit="1" customWidth="1"/>
    <col min="13064" max="13064" width="4" style="377" customWidth="1"/>
    <col min="13065" max="13065" width="13.6640625" style="377" customWidth="1"/>
    <col min="13066" max="13307" width="13.6640625" style="377"/>
    <col min="13308" max="13308" width="22.109375" style="377" customWidth="1"/>
    <col min="13309" max="13315" width="13.6640625" style="377" customWidth="1"/>
    <col min="13316" max="13316" width="15.88671875" style="377" customWidth="1"/>
    <col min="13317" max="13317" width="16.5546875" style="377" bestFit="1" customWidth="1"/>
    <col min="13318" max="13318" width="13.6640625" style="377" customWidth="1"/>
    <col min="13319" max="13319" width="17.109375" style="377" bestFit="1" customWidth="1"/>
    <col min="13320" max="13320" width="4" style="377" customWidth="1"/>
    <col min="13321" max="13321" width="13.6640625" style="377" customWidth="1"/>
    <col min="13322" max="13563" width="13.6640625" style="377"/>
    <col min="13564" max="13564" width="22.109375" style="377" customWidth="1"/>
    <col min="13565" max="13571" width="13.6640625" style="377" customWidth="1"/>
    <col min="13572" max="13572" width="15.88671875" style="377" customWidth="1"/>
    <col min="13573" max="13573" width="16.5546875" style="377" bestFit="1" customWidth="1"/>
    <col min="13574" max="13574" width="13.6640625" style="377" customWidth="1"/>
    <col min="13575" max="13575" width="17.109375" style="377" bestFit="1" customWidth="1"/>
    <col min="13576" max="13576" width="4" style="377" customWidth="1"/>
    <col min="13577" max="13577" width="13.6640625" style="377" customWidth="1"/>
    <col min="13578" max="13819" width="13.6640625" style="377"/>
    <col min="13820" max="13820" width="22.109375" style="377" customWidth="1"/>
    <col min="13821" max="13827" width="13.6640625" style="377" customWidth="1"/>
    <col min="13828" max="13828" width="15.88671875" style="377" customWidth="1"/>
    <col min="13829" max="13829" width="16.5546875" style="377" bestFit="1" customWidth="1"/>
    <col min="13830" max="13830" width="13.6640625" style="377" customWidth="1"/>
    <col min="13831" max="13831" width="17.109375" style="377" bestFit="1" customWidth="1"/>
    <col min="13832" max="13832" width="4" style="377" customWidth="1"/>
    <col min="13833" max="13833" width="13.6640625" style="377" customWidth="1"/>
    <col min="13834" max="14075" width="13.6640625" style="377"/>
    <col min="14076" max="14076" width="22.109375" style="377" customWidth="1"/>
    <col min="14077" max="14083" width="13.6640625" style="377" customWidth="1"/>
    <col min="14084" max="14084" width="15.88671875" style="377" customWidth="1"/>
    <col min="14085" max="14085" width="16.5546875" style="377" bestFit="1" customWidth="1"/>
    <col min="14086" max="14086" width="13.6640625" style="377" customWidth="1"/>
    <col min="14087" max="14087" width="17.109375" style="377" bestFit="1" customWidth="1"/>
    <col min="14088" max="14088" width="4" style="377" customWidth="1"/>
    <col min="14089" max="14089" width="13.6640625" style="377" customWidth="1"/>
    <col min="14090" max="14331" width="13.6640625" style="377"/>
    <col min="14332" max="14332" width="22.109375" style="377" customWidth="1"/>
    <col min="14333" max="14339" width="13.6640625" style="377" customWidth="1"/>
    <col min="14340" max="14340" width="15.88671875" style="377" customWidth="1"/>
    <col min="14341" max="14341" width="16.5546875" style="377" bestFit="1" customWidth="1"/>
    <col min="14342" max="14342" width="13.6640625" style="377" customWidth="1"/>
    <col min="14343" max="14343" width="17.109375" style="377" bestFit="1" customWidth="1"/>
    <col min="14344" max="14344" width="4" style="377" customWidth="1"/>
    <col min="14345" max="14345" width="13.6640625" style="377" customWidth="1"/>
    <col min="14346" max="14587" width="13.6640625" style="377"/>
    <col min="14588" max="14588" width="22.109375" style="377" customWidth="1"/>
    <col min="14589" max="14595" width="13.6640625" style="377" customWidth="1"/>
    <col min="14596" max="14596" width="15.88671875" style="377" customWidth="1"/>
    <col min="14597" max="14597" width="16.5546875" style="377" bestFit="1" customWidth="1"/>
    <col min="14598" max="14598" width="13.6640625" style="377" customWidth="1"/>
    <col min="14599" max="14599" width="17.109375" style="377" bestFit="1" customWidth="1"/>
    <col min="14600" max="14600" width="4" style="377" customWidth="1"/>
    <col min="14601" max="14601" width="13.6640625" style="377" customWidth="1"/>
    <col min="14602" max="14843" width="13.6640625" style="377"/>
    <col min="14844" max="14844" width="22.109375" style="377" customWidth="1"/>
    <col min="14845" max="14851" width="13.6640625" style="377" customWidth="1"/>
    <col min="14852" max="14852" width="15.88671875" style="377" customWidth="1"/>
    <col min="14853" max="14853" width="16.5546875" style="377" bestFit="1" customWidth="1"/>
    <col min="14854" max="14854" width="13.6640625" style="377" customWidth="1"/>
    <col min="14855" max="14855" width="17.109375" style="377" bestFit="1" customWidth="1"/>
    <col min="14856" max="14856" width="4" style="377" customWidth="1"/>
    <col min="14857" max="14857" width="13.6640625" style="377" customWidth="1"/>
    <col min="14858" max="15099" width="13.6640625" style="377"/>
    <col min="15100" max="15100" width="22.109375" style="377" customWidth="1"/>
    <col min="15101" max="15107" width="13.6640625" style="377" customWidth="1"/>
    <col min="15108" max="15108" width="15.88671875" style="377" customWidth="1"/>
    <col min="15109" max="15109" width="16.5546875" style="377" bestFit="1" customWidth="1"/>
    <col min="15110" max="15110" width="13.6640625" style="377" customWidth="1"/>
    <col min="15111" max="15111" width="17.109375" style="377" bestFit="1" customWidth="1"/>
    <col min="15112" max="15112" width="4" style="377" customWidth="1"/>
    <col min="15113" max="15113" width="13.6640625" style="377" customWidth="1"/>
    <col min="15114" max="15355" width="13.6640625" style="377"/>
    <col min="15356" max="15356" width="22.109375" style="377" customWidth="1"/>
    <col min="15357" max="15363" width="13.6640625" style="377" customWidth="1"/>
    <col min="15364" max="15364" width="15.88671875" style="377" customWidth="1"/>
    <col min="15365" max="15365" width="16.5546875" style="377" bestFit="1" customWidth="1"/>
    <col min="15366" max="15366" width="13.6640625" style="377" customWidth="1"/>
    <col min="15367" max="15367" width="17.109375" style="377" bestFit="1" customWidth="1"/>
    <col min="15368" max="15368" width="4" style="377" customWidth="1"/>
    <col min="15369" max="15369" width="13.6640625" style="377" customWidth="1"/>
    <col min="15370" max="15611" width="13.6640625" style="377"/>
    <col min="15612" max="15612" width="22.109375" style="377" customWidth="1"/>
    <col min="15613" max="15619" width="13.6640625" style="377" customWidth="1"/>
    <col min="15620" max="15620" width="15.88671875" style="377" customWidth="1"/>
    <col min="15621" max="15621" width="16.5546875" style="377" bestFit="1" customWidth="1"/>
    <col min="15622" max="15622" width="13.6640625" style="377" customWidth="1"/>
    <col min="15623" max="15623" width="17.109375" style="377" bestFit="1" customWidth="1"/>
    <col min="15624" max="15624" width="4" style="377" customWidth="1"/>
    <col min="15625" max="15625" width="13.6640625" style="377" customWidth="1"/>
    <col min="15626" max="15867" width="13.6640625" style="377"/>
    <col min="15868" max="15868" width="22.109375" style="377" customWidth="1"/>
    <col min="15869" max="15875" width="13.6640625" style="377" customWidth="1"/>
    <col min="15876" max="15876" width="15.88671875" style="377" customWidth="1"/>
    <col min="15877" max="15877" width="16.5546875" style="377" bestFit="1" customWidth="1"/>
    <col min="15878" max="15878" width="13.6640625" style="377" customWidth="1"/>
    <col min="15879" max="15879" width="17.109375" style="377" bestFit="1" customWidth="1"/>
    <col min="15880" max="15880" width="4" style="377" customWidth="1"/>
    <col min="15881" max="15881" width="13.6640625" style="377" customWidth="1"/>
    <col min="15882" max="16123" width="13.6640625" style="377"/>
    <col min="16124" max="16124" width="22.109375" style="377" customWidth="1"/>
    <col min="16125" max="16131" width="13.6640625" style="377" customWidth="1"/>
    <col min="16132" max="16132" width="15.88671875" style="377" customWidth="1"/>
    <col min="16133" max="16133" width="16.5546875" style="377" bestFit="1" customWidth="1"/>
    <col min="16134" max="16134" width="13.6640625" style="377" customWidth="1"/>
    <col min="16135" max="16135" width="17.109375" style="377" bestFit="1" customWidth="1"/>
    <col min="16136" max="16136" width="4" style="377" customWidth="1"/>
    <col min="16137" max="16137" width="13.6640625" style="377" customWidth="1"/>
    <col min="16138" max="16384" width="13.6640625" style="377"/>
  </cols>
  <sheetData>
    <row r="1" spans="1:30" s="373" customFormat="1">
      <c r="A1" s="548" t="s">
        <v>28</v>
      </c>
      <c r="B1" s="549"/>
      <c r="C1" s="549"/>
      <c r="D1" s="550"/>
      <c r="E1" s="372"/>
      <c r="F1" s="550"/>
      <c r="G1" s="550"/>
      <c r="H1" s="550"/>
      <c r="I1" s="550"/>
    </row>
    <row r="2" spans="1:30" s="373" customFormat="1">
      <c r="A2" s="551"/>
      <c r="B2" s="549"/>
      <c r="C2" s="549"/>
      <c r="D2" s="550"/>
      <c r="G2" s="550"/>
      <c r="H2" s="550"/>
      <c r="I2" s="550"/>
    </row>
    <row r="3" spans="1:30" s="373" customFormat="1" ht="26.4" customHeight="1">
      <c r="A3" s="552" t="str">
        <f>'[17]1-Contractblad totaal'!A3</f>
        <v>Naam opdrachtgever</v>
      </c>
      <c r="B3" s="553" t="str">
        <f>'1-Contractblad totaal'!B3</f>
        <v>Gemeente Nissewaard</v>
      </c>
      <c r="C3" s="553"/>
      <c r="D3" s="550"/>
      <c r="G3" s="550"/>
      <c r="H3" s="550"/>
      <c r="I3" s="550"/>
    </row>
    <row r="4" spans="1:30" s="373" customFormat="1" ht="15">
      <c r="A4" s="552" t="str">
        <f>'[17]1-Contractblad totaal'!A4</f>
        <v>Calculatie onderdeel</v>
      </c>
      <c r="B4" s="553" t="str">
        <f ca="1">MID(CELL("bestandsnaam",$D$9),SEARCH("]",CELL("bestandsnaam",$D$9),1)+1,256)</f>
        <v>10-Glasbewassing</v>
      </c>
      <c r="C4" s="553"/>
      <c r="D4" s="550"/>
      <c r="G4" s="550"/>
      <c r="H4" s="550"/>
      <c r="I4" s="550"/>
    </row>
    <row r="5" spans="1:30" s="373" customFormat="1" ht="15">
      <c r="A5" s="552" t="str">
        <f>'[17]1-Contractblad totaal'!A5</f>
        <v>Gebouw/plaats</v>
      </c>
      <c r="B5" s="553" t="str">
        <f>'1-Contractblad totaal'!B5</f>
        <v>Diverse locaties</v>
      </c>
      <c r="C5" s="576"/>
      <c r="D5" s="555"/>
      <c r="G5" s="550"/>
      <c r="I5" s="375"/>
      <c r="K5" s="375"/>
      <c r="L5" s="374"/>
      <c r="M5" s="375"/>
      <c r="N5" s="375"/>
      <c r="O5" s="374"/>
      <c r="P5" s="375"/>
      <c r="Q5" s="375"/>
      <c r="R5" s="374"/>
      <c r="S5" s="556"/>
      <c r="T5" s="375"/>
      <c r="U5" s="374"/>
      <c r="V5" s="375"/>
      <c r="W5" s="375"/>
      <c r="X5" s="374"/>
      <c r="Y5" s="375"/>
      <c r="Z5" s="375"/>
      <c r="AA5" s="374"/>
      <c r="AB5" s="375"/>
      <c r="AC5" s="375"/>
      <c r="AD5" s="374"/>
    </row>
    <row r="6" spans="1:30" s="373" customFormat="1" ht="15">
      <c r="A6" s="552" t="str">
        <f>'[17]1-Contractblad totaal'!A6</f>
        <v>Besteknummer</v>
      </c>
      <c r="B6" s="553" t="str">
        <f>'1-Contractblad totaal'!B6</f>
        <v>GNW-EA-ID.RT-2020</v>
      </c>
      <c r="C6" s="576"/>
      <c r="D6" s="555"/>
      <c r="G6" s="550"/>
      <c r="I6" s="557"/>
      <c r="J6" s="556"/>
      <c r="K6" s="557"/>
      <c r="L6" s="558"/>
      <c r="M6" s="375"/>
      <c r="N6" s="557"/>
      <c r="O6" s="558"/>
      <c r="P6" s="375"/>
      <c r="Q6" s="557"/>
      <c r="R6" s="558"/>
      <c r="S6" s="556"/>
      <c r="T6" s="557"/>
      <c r="U6" s="558"/>
      <c r="V6" s="375"/>
      <c r="W6" s="557"/>
      <c r="X6" s="558"/>
      <c r="Y6" s="375"/>
      <c r="Z6" s="557"/>
      <c r="AA6" s="558"/>
      <c r="AB6" s="375"/>
      <c r="AC6" s="557"/>
      <c r="AD6" s="558"/>
    </row>
    <row r="7" spans="1:30" s="373" customFormat="1" ht="15">
      <c r="A7" s="552" t="str">
        <f>'[17]1-Contractblad totaal'!A8</f>
        <v>Naam dienstverlener</v>
      </c>
      <c r="B7" s="690">
        <v>0</v>
      </c>
      <c r="C7" s="690"/>
      <c r="D7" s="690"/>
      <c r="G7" s="550"/>
      <c r="I7" s="557"/>
    </row>
    <row r="8" spans="1:30" s="373" customFormat="1" ht="15">
      <c r="A8" s="552" t="str">
        <f>'[17]1-Contractblad totaal'!A9</f>
        <v>Prijspeil</v>
      </c>
      <c r="B8" s="559">
        <f>'1-Contractblad totaal'!B9</f>
        <v>44348</v>
      </c>
      <c r="C8" s="577"/>
      <c r="D8" s="560"/>
      <c r="G8" s="550"/>
    </row>
    <row r="9" spans="1:30" s="373" customFormat="1">
      <c r="D9" s="560"/>
      <c r="G9" s="550"/>
    </row>
    <row r="10" spans="1:30" s="373" customFormat="1" ht="15">
      <c r="A10" s="563"/>
      <c r="E10" s="376"/>
      <c r="F10" s="375"/>
      <c r="G10" s="375"/>
    </row>
    <row r="11" spans="1:30" s="483" customFormat="1" ht="43.5" customHeight="1">
      <c r="A11" s="481" t="s">
        <v>121</v>
      </c>
      <c r="B11" s="482" t="s">
        <v>171</v>
      </c>
      <c r="C11" s="382" t="s">
        <v>173</v>
      </c>
      <c r="D11" s="482" t="s">
        <v>119</v>
      </c>
      <c r="E11" s="564" t="s">
        <v>63</v>
      </c>
      <c r="F11" s="482" t="s">
        <v>227</v>
      </c>
      <c r="G11" s="482" t="s">
        <v>174</v>
      </c>
      <c r="H11" s="482" t="s">
        <v>175</v>
      </c>
      <c r="J11" s="382" t="s">
        <v>171</v>
      </c>
      <c r="K11" s="382" t="s">
        <v>126</v>
      </c>
    </row>
    <row r="12" spans="1:30">
      <c r="A12" s="565" t="s">
        <v>1878</v>
      </c>
      <c r="B12" s="554" t="s">
        <v>1861</v>
      </c>
      <c r="C12" s="469">
        <v>82</v>
      </c>
      <c r="D12" s="567">
        <f t="shared" ref="D12:D43" si="0">C12*F12</f>
        <v>0</v>
      </c>
      <c r="E12" s="378" t="s">
        <v>1879</v>
      </c>
      <c r="F12" s="568">
        <f t="shared" ref="F12:F43" si="1">VLOOKUP(B12,$J$12:$K$29,2,FALSE)</f>
        <v>0</v>
      </c>
      <c r="G12" s="567">
        <f t="shared" ref="G12:G43" si="2">E12*D12</f>
        <v>0</v>
      </c>
      <c r="H12" s="569">
        <f>G12</f>
        <v>0</v>
      </c>
      <c r="I12" s="377"/>
      <c r="J12" s="554" t="s">
        <v>1861</v>
      </c>
      <c r="K12" s="453"/>
    </row>
    <row r="13" spans="1:30">
      <c r="A13" s="565" t="s">
        <v>1878</v>
      </c>
      <c r="B13" s="554" t="s">
        <v>1862</v>
      </c>
      <c r="C13" s="469">
        <v>82</v>
      </c>
      <c r="D13" s="567">
        <f t="shared" si="0"/>
        <v>0</v>
      </c>
      <c r="E13" s="378" t="s">
        <v>1879</v>
      </c>
      <c r="F13" s="568">
        <f t="shared" si="1"/>
        <v>0</v>
      </c>
      <c r="G13" s="567">
        <f t="shared" si="2"/>
        <v>0</v>
      </c>
      <c r="H13" s="569">
        <f t="shared" ref="H13:H76" si="3">G13</f>
        <v>0</v>
      </c>
      <c r="I13" s="377"/>
      <c r="J13" s="554" t="s">
        <v>1862</v>
      </c>
      <c r="K13" s="453"/>
    </row>
    <row r="14" spans="1:30">
      <c r="A14" s="565" t="s">
        <v>1878</v>
      </c>
      <c r="B14" s="554" t="s">
        <v>172</v>
      </c>
      <c r="C14" s="469">
        <v>18</v>
      </c>
      <c r="D14" s="567">
        <f t="shared" si="0"/>
        <v>0</v>
      </c>
      <c r="E14" s="378" t="s">
        <v>1879</v>
      </c>
      <c r="F14" s="568">
        <f t="shared" si="1"/>
        <v>0</v>
      </c>
      <c r="G14" s="567">
        <f t="shared" si="2"/>
        <v>0</v>
      </c>
      <c r="H14" s="569">
        <f t="shared" si="3"/>
        <v>0</v>
      </c>
      <c r="I14" s="377"/>
      <c r="J14" s="554" t="s">
        <v>172</v>
      </c>
      <c r="K14" s="453"/>
    </row>
    <row r="15" spans="1:30">
      <c r="A15" s="565" t="s">
        <v>1880</v>
      </c>
      <c r="B15" s="554" t="s">
        <v>1861</v>
      </c>
      <c r="C15" s="469">
        <v>26</v>
      </c>
      <c r="D15" s="567">
        <f t="shared" si="0"/>
        <v>0</v>
      </c>
      <c r="E15" s="378" t="s">
        <v>1879</v>
      </c>
      <c r="F15" s="568">
        <f t="shared" si="1"/>
        <v>0</v>
      </c>
      <c r="G15" s="567">
        <f t="shared" si="2"/>
        <v>0</v>
      </c>
      <c r="H15" s="569">
        <f t="shared" si="3"/>
        <v>0</v>
      </c>
      <c r="I15" s="377"/>
      <c r="J15" s="554" t="s">
        <v>1863</v>
      </c>
      <c r="K15" s="453"/>
    </row>
    <row r="16" spans="1:30">
      <c r="A16" s="565" t="s">
        <v>1880</v>
      </c>
      <c r="B16" s="554" t="s">
        <v>1862</v>
      </c>
      <c r="C16" s="469">
        <v>26</v>
      </c>
      <c r="D16" s="567">
        <f t="shared" si="0"/>
        <v>0</v>
      </c>
      <c r="E16" s="378" t="s">
        <v>1879</v>
      </c>
      <c r="F16" s="568">
        <f t="shared" si="1"/>
        <v>0</v>
      </c>
      <c r="G16" s="567">
        <f t="shared" si="2"/>
        <v>0</v>
      </c>
      <c r="H16" s="569">
        <f t="shared" si="3"/>
        <v>0</v>
      </c>
      <c r="I16" s="377"/>
      <c r="J16" s="554" t="s">
        <v>1864</v>
      </c>
      <c r="K16" s="453"/>
    </row>
    <row r="17" spans="1:11">
      <c r="A17" s="565" t="s">
        <v>1880</v>
      </c>
      <c r="B17" s="554" t="s">
        <v>172</v>
      </c>
      <c r="C17" s="469">
        <v>15</v>
      </c>
      <c r="D17" s="567">
        <f t="shared" si="0"/>
        <v>0</v>
      </c>
      <c r="E17" s="378" t="s">
        <v>1879</v>
      </c>
      <c r="F17" s="568">
        <f t="shared" si="1"/>
        <v>0</v>
      </c>
      <c r="G17" s="567">
        <f t="shared" si="2"/>
        <v>0</v>
      </c>
      <c r="H17" s="569">
        <f t="shared" si="3"/>
        <v>0</v>
      </c>
      <c r="I17" s="377"/>
      <c r="J17" s="554" t="s">
        <v>1865</v>
      </c>
      <c r="K17" s="453"/>
    </row>
    <row r="18" spans="1:11">
      <c r="A18" s="565" t="s">
        <v>1881</v>
      </c>
      <c r="B18" s="554" t="s">
        <v>1861</v>
      </c>
      <c r="C18" s="469">
        <v>66</v>
      </c>
      <c r="D18" s="567">
        <f t="shared" si="0"/>
        <v>0</v>
      </c>
      <c r="E18" s="378" t="s">
        <v>1879</v>
      </c>
      <c r="F18" s="568">
        <f t="shared" si="1"/>
        <v>0</v>
      </c>
      <c r="G18" s="567">
        <f t="shared" si="2"/>
        <v>0</v>
      </c>
      <c r="H18" s="569">
        <f t="shared" si="3"/>
        <v>0</v>
      </c>
      <c r="I18" s="377"/>
      <c r="J18" s="554" t="s">
        <v>1866</v>
      </c>
      <c r="K18" s="453"/>
    </row>
    <row r="19" spans="1:11">
      <c r="A19" s="565" t="s">
        <v>1881</v>
      </c>
      <c r="B19" s="554" t="s">
        <v>1862</v>
      </c>
      <c r="C19" s="469">
        <v>66</v>
      </c>
      <c r="D19" s="567">
        <f t="shared" si="0"/>
        <v>0</v>
      </c>
      <c r="E19" s="378" t="s">
        <v>1879</v>
      </c>
      <c r="F19" s="568">
        <f t="shared" si="1"/>
        <v>0</v>
      </c>
      <c r="G19" s="567">
        <f t="shared" si="2"/>
        <v>0</v>
      </c>
      <c r="H19" s="569">
        <f t="shared" si="3"/>
        <v>0</v>
      </c>
      <c r="I19" s="377"/>
      <c r="J19" s="554" t="s">
        <v>1867</v>
      </c>
      <c r="K19" s="453"/>
    </row>
    <row r="20" spans="1:11">
      <c r="A20" s="565" t="s">
        <v>1881</v>
      </c>
      <c r="B20" s="554" t="s">
        <v>172</v>
      </c>
      <c r="C20" s="469">
        <v>42</v>
      </c>
      <c r="D20" s="567">
        <f t="shared" si="0"/>
        <v>0</v>
      </c>
      <c r="E20" s="378" t="s">
        <v>1879</v>
      </c>
      <c r="F20" s="568">
        <f t="shared" si="1"/>
        <v>0</v>
      </c>
      <c r="G20" s="567">
        <f t="shared" si="2"/>
        <v>0</v>
      </c>
      <c r="H20" s="569">
        <f t="shared" si="3"/>
        <v>0</v>
      </c>
      <c r="I20" s="377"/>
      <c r="J20" s="554" t="s">
        <v>1868</v>
      </c>
      <c r="K20" s="453"/>
    </row>
    <row r="21" spans="1:11">
      <c r="A21" s="565" t="s">
        <v>1882</v>
      </c>
      <c r="B21" s="554" t="s">
        <v>1861</v>
      </c>
      <c r="C21" s="469">
        <v>161</v>
      </c>
      <c r="D21" s="567">
        <f t="shared" si="0"/>
        <v>0</v>
      </c>
      <c r="E21" s="378" t="s">
        <v>1879</v>
      </c>
      <c r="F21" s="568">
        <f t="shared" si="1"/>
        <v>0</v>
      </c>
      <c r="G21" s="567">
        <f t="shared" si="2"/>
        <v>0</v>
      </c>
      <c r="H21" s="569">
        <f t="shared" si="3"/>
        <v>0</v>
      </c>
      <c r="I21" s="377"/>
      <c r="J21" s="554" t="s">
        <v>1869</v>
      </c>
      <c r="K21" s="453"/>
    </row>
    <row r="22" spans="1:11">
      <c r="A22" s="565" t="s">
        <v>1882</v>
      </c>
      <c r="B22" s="554" t="s">
        <v>1862</v>
      </c>
      <c r="C22" s="469">
        <v>161</v>
      </c>
      <c r="D22" s="567">
        <f t="shared" si="0"/>
        <v>0</v>
      </c>
      <c r="E22" s="378" t="s">
        <v>1879</v>
      </c>
      <c r="F22" s="568">
        <f t="shared" si="1"/>
        <v>0</v>
      </c>
      <c r="G22" s="567">
        <f t="shared" si="2"/>
        <v>0</v>
      </c>
      <c r="H22" s="569">
        <f t="shared" si="3"/>
        <v>0</v>
      </c>
      <c r="I22" s="377"/>
      <c r="J22" s="554" t="s">
        <v>1870</v>
      </c>
      <c r="K22" s="453"/>
    </row>
    <row r="23" spans="1:11">
      <c r="A23" s="565" t="s">
        <v>1882</v>
      </c>
      <c r="B23" s="554" t="s">
        <v>172</v>
      </c>
      <c r="C23" s="469">
        <v>256</v>
      </c>
      <c r="D23" s="567">
        <f t="shared" si="0"/>
        <v>0</v>
      </c>
      <c r="E23" s="378" t="s">
        <v>1879</v>
      </c>
      <c r="F23" s="568">
        <f t="shared" si="1"/>
        <v>0</v>
      </c>
      <c r="G23" s="567">
        <f t="shared" si="2"/>
        <v>0</v>
      </c>
      <c r="H23" s="569">
        <f t="shared" si="3"/>
        <v>0</v>
      </c>
      <c r="I23" s="377"/>
      <c r="J23" s="554" t="s">
        <v>1871</v>
      </c>
      <c r="K23" s="453"/>
    </row>
    <row r="24" spans="1:11">
      <c r="A24" s="565" t="s">
        <v>1882</v>
      </c>
      <c r="B24" s="554" t="s">
        <v>1874</v>
      </c>
      <c r="C24" s="469">
        <v>9</v>
      </c>
      <c r="D24" s="567">
        <f t="shared" si="0"/>
        <v>0</v>
      </c>
      <c r="E24" s="378" t="s">
        <v>1883</v>
      </c>
      <c r="F24" s="568">
        <f t="shared" si="1"/>
        <v>0</v>
      </c>
      <c r="G24" s="567">
        <f t="shared" si="2"/>
        <v>0</v>
      </c>
      <c r="H24" s="569">
        <f t="shared" si="3"/>
        <v>0</v>
      </c>
      <c r="I24" s="377"/>
      <c r="J24" s="554" t="s">
        <v>1872</v>
      </c>
      <c r="K24" s="453"/>
    </row>
    <row r="25" spans="1:11">
      <c r="A25" s="565" t="s">
        <v>1882</v>
      </c>
      <c r="B25" s="554" t="s">
        <v>1870</v>
      </c>
      <c r="C25" s="469">
        <v>46</v>
      </c>
      <c r="D25" s="567">
        <f t="shared" si="0"/>
        <v>0</v>
      </c>
      <c r="E25" s="378" t="s">
        <v>1879</v>
      </c>
      <c r="F25" s="568">
        <f t="shared" si="1"/>
        <v>0</v>
      </c>
      <c r="G25" s="567">
        <f t="shared" si="2"/>
        <v>0</v>
      </c>
      <c r="H25" s="569">
        <f t="shared" si="3"/>
        <v>0</v>
      </c>
      <c r="I25" s="377"/>
      <c r="J25" s="554" t="s">
        <v>1873</v>
      </c>
      <c r="K25" s="453"/>
    </row>
    <row r="26" spans="1:11">
      <c r="A26" s="565" t="s">
        <v>1882</v>
      </c>
      <c r="B26" s="554" t="s">
        <v>1876</v>
      </c>
      <c r="C26" s="469">
        <v>28</v>
      </c>
      <c r="D26" s="567">
        <f t="shared" si="0"/>
        <v>0</v>
      </c>
      <c r="E26" s="378" t="s">
        <v>1883</v>
      </c>
      <c r="F26" s="568">
        <f t="shared" si="1"/>
        <v>0</v>
      </c>
      <c r="G26" s="567">
        <f t="shared" si="2"/>
        <v>0</v>
      </c>
      <c r="H26" s="569">
        <f t="shared" si="3"/>
        <v>0</v>
      </c>
      <c r="I26" s="377"/>
      <c r="J26" s="554" t="s">
        <v>1874</v>
      </c>
      <c r="K26" s="453"/>
    </row>
    <row r="27" spans="1:11">
      <c r="A27" s="565" t="s">
        <v>1884</v>
      </c>
      <c r="B27" s="554" t="s">
        <v>1861</v>
      </c>
      <c r="C27" s="469">
        <v>253</v>
      </c>
      <c r="D27" s="567">
        <f t="shared" si="0"/>
        <v>0</v>
      </c>
      <c r="E27" s="378" t="s">
        <v>1879</v>
      </c>
      <c r="F27" s="568">
        <f t="shared" si="1"/>
        <v>0</v>
      </c>
      <c r="G27" s="567">
        <f t="shared" si="2"/>
        <v>0</v>
      </c>
      <c r="H27" s="569">
        <f t="shared" si="3"/>
        <v>0</v>
      </c>
      <c r="I27" s="377"/>
      <c r="J27" s="554" t="s">
        <v>1875</v>
      </c>
      <c r="K27" s="453"/>
    </row>
    <row r="28" spans="1:11">
      <c r="A28" s="565" t="s">
        <v>1884</v>
      </c>
      <c r="B28" s="554" t="s">
        <v>1862</v>
      </c>
      <c r="C28" s="469">
        <v>253</v>
      </c>
      <c r="D28" s="567">
        <f t="shared" si="0"/>
        <v>0</v>
      </c>
      <c r="E28" s="378" t="s">
        <v>1879</v>
      </c>
      <c r="F28" s="568">
        <f t="shared" si="1"/>
        <v>0</v>
      </c>
      <c r="G28" s="567">
        <f t="shared" si="2"/>
        <v>0</v>
      </c>
      <c r="H28" s="569">
        <f t="shared" si="3"/>
        <v>0</v>
      </c>
      <c r="I28" s="377"/>
      <c r="J28" s="554" t="s">
        <v>1876</v>
      </c>
      <c r="K28" s="453"/>
    </row>
    <row r="29" spans="1:11">
      <c r="A29" s="565" t="s">
        <v>1884</v>
      </c>
      <c r="B29" s="554" t="s">
        <v>172</v>
      </c>
      <c r="C29" s="469">
        <v>198</v>
      </c>
      <c r="D29" s="567">
        <f t="shared" si="0"/>
        <v>0</v>
      </c>
      <c r="E29" s="378" t="s">
        <v>1879</v>
      </c>
      <c r="F29" s="568">
        <f t="shared" si="1"/>
        <v>0</v>
      </c>
      <c r="G29" s="567">
        <f t="shared" si="2"/>
        <v>0</v>
      </c>
      <c r="H29" s="569">
        <f t="shared" si="3"/>
        <v>0</v>
      </c>
      <c r="I29" s="377"/>
      <c r="J29" s="554" t="s">
        <v>1877</v>
      </c>
      <c r="K29" s="453"/>
    </row>
    <row r="30" spans="1:11">
      <c r="A30" s="565" t="s">
        <v>1884</v>
      </c>
      <c r="B30" s="554" t="s">
        <v>1865</v>
      </c>
      <c r="C30" s="469">
        <v>80</v>
      </c>
      <c r="D30" s="567">
        <f t="shared" si="0"/>
        <v>0</v>
      </c>
      <c r="E30" s="378" t="s">
        <v>1883</v>
      </c>
      <c r="F30" s="568">
        <f t="shared" si="1"/>
        <v>0</v>
      </c>
      <c r="G30" s="567">
        <f t="shared" si="2"/>
        <v>0</v>
      </c>
      <c r="H30" s="569">
        <f t="shared" si="3"/>
        <v>0</v>
      </c>
      <c r="I30" s="377"/>
    </row>
    <row r="31" spans="1:11">
      <c r="A31" s="565" t="s">
        <v>1884</v>
      </c>
      <c r="B31" s="554" t="s">
        <v>1868</v>
      </c>
      <c r="C31" s="469">
        <f>12*1.2</f>
        <v>14.399999999999999</v>
      </c>
      <c r="D31" s="567">
        <f t="shared" si="0"/>
        <v>0</v>
      </c>
      <c r="E31" s="378" t="s">
        <v>1883</v>
      </c>
      <c r="F31" s="568">
        <f t="shared" si="1"/>
        <v>0</v>
      </c>
      <c r="G31" s="567">
        <f t="shared" si="2"/>
        <v>0</v>
      </c>
      <c r="H31" s="569">
        <f t="shared" si="3"/>
        <v>0</v>
      </c>
      <c r="I31" s="377"/>
    </row>
    <row r="32" spans="1:11">
      <c r="A32" s="565" t="s">
        <v>1885</v>
      </c>
      <c r="B32" s="554" t="s">
        <v>1861</v>
      </c>
      <c r="C32" s="469">
        <v>134</v>
      </c>
      <c r="D32" s="567">
        <f t="shared" si="0"/>
        <v>0</v>
      </c>
      <c r="E32" s="378" t="s">
        <v>1879</v>
      </c>
      <c r="F32" s="568">
        <f t="shared" si="1"/>
        <v>0</v>
      </c>
      <c r="G32" s="567">
        <f t="shared" si="2"/>
        <v>0</v>
      </c>
      <c r="H32" s="569">
        <f t="shared" si="3"/>
        <v>0</v>
      </c>
      <c r="I32" s="377"/>
    </row>
    <row r="33" spans="1:9">
      <c r="A33" s="565" t="s">
        <v>1885</v>
      </c>
      <c r="B33" s="554" t="s">
        <v>1862</v>
      </c>
      <c r="C33" s="469">
        <v>134</v>
      </c>
      <c r="D33" s="567">
        <f t="shared" si="0"/>
        <v>0</v>
      </c>
      <c r="E33" s="378" t="s">
        <v>1879</v>
      </c>
      <c r="F33" s="568">
        <f t="shared" si="1"/>
        <v>0</v>
      </c>
      <c r="G33" s="567">
        <f t="shared" si="2"/>
        <v>0</v>
      </c>
      <c r="H33" s="569">
        <f t="shared" si="3"/>
        <v>0</v>
      </c>
      <c r="I33" s="377"/>
    </row>
    <row r="34" spans="1:9">
      <c r="A34" s="565" t="s">
        <v>1885</v>
      </c>
      <c r="B34" s="554" t="s">
        <v>172</v>
      </c>
      <c r="C34" s="469">
        <v>92</v>
      </c>
      <c r="D34" s="567">
        <f t="shared" si="0"/>
        <v>0</v>
      </c>
      <c r="E34" s="378" t="s">
        <v>1879</v>
      </c>
      <c r="F34" s="568">
        <f t="shared" si="1"/>
        <v>0</v>
      </c>
      <c r="G34" s="567">
        <f t="shared" si="2"/>
        <v>0</v>
      </c>
      <c r="H34" s="569">
        <f t="shared" si="3"/>
        <v>0</v>
      </c>
      <c r="I34" s="377"/>
    </row>
    <row r="35" spans="1:9">
      <c r="A35" s="565" t="s">
        <v>1885</v>
      </c>
      <c r="B35" s="554" t="s">
        <v>1865</v>
      </c>
      <c r="C35" s="469">
        <v>40</v>
      </c>
      <c r="D35" s="567">
        <f t="shared" si="0"/>
        <v>0</v>
      </c>
      <c r="E35" s="378" t="s">
        <v>1879</v>
      </c>
      <c r="F35" s="568">
        <f t="shared" si="1"/>
        <v>0</v>
      </c>
      <c r="G35" s="567">
        <f t="shared" si="2"/>
        <v>0</v>
      </c>
      <c r="H35" s="569">
        <f t="shared" si="3"/>
        <v>0</v>
      </c>
      <c r="I35" s="377"/>
    </row>
    <row r="36" spans="1:9">
      <c r="A36" s="565" t="s">
        <v>1885</v>
      </c>
      <c r="B36" s="554" t="s">
        <v>1868</v>
      </c>
      <c r="C36" s="469">
        <f>24*1.2</f>
        <v>28.799999999999997</v>
      </c>
      <c r="D36" s="567">
        <f t="shared" si="0"/>
        <v>0</v>
      </c>
      <c r="E36" s="378" t="s">
        <v>1879</v>
      </c>
      <c r="F36" s="568">
        <f t="shared" si="1"/>
        <v>0</v>
      </c>
      <c r="G36" s="567">
        <f t="shared" si="2"/>
        <v>0</v>
      </c>
      <c r="H36" s="569">
        <f t="shared" si="3"/>
        <v>0</v>
      </c>
      <c r="I36" s="377"/>
    </row>
    <row r="37" spans="1:9">
      <c r="A37" s="565" t="s">
        <v>1885</v>
      </c>
      <c r="B37" s="554" t="s">
        <v>1873</v>
      </c>
      <c r="C37" s="469">
        <v>24</v>
      </c>
      <c r="D37" s="567">
        <f t="shared" si="0"/>
        <v>0</v>
      </c>
      <c r="E37" s="378" t="s">
        <v>1883</v>
      </c>
      <c r="F37" s="568">
        <f t="shared" si="1"/>
        <v>0</v>
      </c>
      <c r="G37" s="567">
        <f t="shared" si="2"/>
        <v>0</v>
      </c>
      <c r="H37" s="569">
        <f t="shared" si="3"/>
        <v>0</v>
      </c>
      <c r="I37" s="377"/>
    </row>
    <row r="38" spans="1:9">
      <c r="A38" s="565" t="s">
        <v>1886</v>
      </c>
      <c r="B38" s="554" t="s">
        <v>1861</v>
      </c>
      <c r="C38" s="469">
        <v>467</v>
      </c>
      <c r="D38" s="567">
        <f t="shared" si="0"/>
        <v>0</v>
      </c>
      <c r="E38" s="378" t="s">
        <v>1879</v>
      </c>
      <c r="F38" s="568">
        <f t="shared" si="1"/>
        <v>0</v>
      </c>
      <c r="G38" s="567">
        <f t="shared" si="2"/>
        <v>0</v>
      </c>
      <c r="H38" s="569">
        <f t="shared" si="3"/>
        <v>0</v>
      </c>
      <c r="I38" s="377"/>
    </row>
    <row r="39" spans="1:9">
      <c r="A39" s="565" t="s">
        <v>1886</v>
      </c>
      <c r="B39" s="554" t="s">
        <v>1862</v>
      </c>
      <c r="C39" s="469">
        <v>467</v>
      </c>
      <c r="D39" s="567">
        <f t="shared" si="0"/>
        <v>0</v>
      </c>
      <c r="E39" s="378" t="s">
        <v>1879</v>
      </c>
      <c r="F39" s="568">
        <f t="shared" si="1"/>
        <v>0</v>
      </c>
      <c r="G39" s="567">
        <f t="shared" si="2"/>
        <v>0</v>
      </c>
      <c r="H39" s="569">
        <f t="shared" si="3"/>
        <v>0</v>
      </c>
      <c r="I39" s="377"/>
    </row>
    <row r="40" spans="1:9">
      <c r="A40" s="565" t="s">
        <v>1886</v>
      </c>
      <c r="B40" s="554" t="s">
        <v>172</v>
      </c>
      <c r="C40" s="469">
        <v>69</v>
      </c>
      <c r="D40" s="567">
        <f t="shared" si="0"/>
        <v>0</v>
      </c>
      <c r="E40" s="378" t="s">
        <v>1879</v>
      </c>
      <c r="F40" s="568">
        <f t="shared" si="1"/>
        <v>0</v>
      </c>
      <c r="G40" s="567">
        <f t="shared" si="2"/>
        <v>0</v>
      </c>
      <c r="H40" s="569">
        <f t="shared" si="3"/>
        <v>0</v>
      </c>
      <c r="I40" s="377"/>
    </row>
    <row r="41" spans="1:9">
      <c r="A41" s="565" t="s">
        <v>1887</v>
      </c>
      <c r="B41" s="554" t="s">
        <v>1861</v>
      </c>
      <c r="C41" s="469">
        <v>146</v>
      </c>
      <c r="D41" s="567">
        <f t="shared" si="0"/>
        <v>0</v>
      </c>
      <c r="E41" s="378" t="s">
        <v>1879</v>
      </c>
      <c r="F41" s="568">
        <f t="shared" si="1"/>
        <v>0</v>
      </c>
      <c r="G41" s="567">
        <f t="shared" si="2"/>
        <v>0</v>
      </c>
      <c r="H41" s="569">
        <f t="shared" si="3"/>
        <v>0</v>
      </c>
      <c r="I41" s="377"/>
    </row>
    <row r="42" spans="1:9">
      <c r="A42" s="565" t="s">
        <v>1887</v>
      </c>
      <c r="B42" s="554" t="s">
        <v>1862</v>
      </c>
      <c r="C42" s="469">
        <v>146</v>
      </c>
      <c r="D42" s="567">
        <f t="shared" si="0"/>
        <v>0</v>
      </c>
      <c r="E42" s="378" t="s">
        <v>1879</v>
      </c>
      <c r="F42" s="568">
        <f t="shared" si="1"/>
        <v>0</v>
      </c>
      <c r="G42" s="567">
        <f t="shared" si="2"/>
        <v>0</v>
      </c>
      <c r="H42" s="569">
        <f t="shared" si="3"/>
        <v>0</v>
      </c>
      <c r="I42" s="377"/>
    </row>
    <row r="43" spans="1:9">
      <c r="A43" s="565" t="s">
        <v>1887</v>
      </c>
      <c r="B43" s="554" t="s">
        <v>172</v>
      </c>
      <c r="C43" s="469">
        <v>80</v>
      </c>
      <c r="D43" s="567">
        <f t="shared" si="0"/>
        <v>0</v>
      </c>
      <c r="E43" s="378" t="s">
        <v>1879</v>
      </c>
      <c r="F43" s="568">
        <f t="shared" si="1"/>
        <v>0</v>
      </c>
      <c r="G43" s="567">
        <f t="shared" si="2"/>
        <v>0</v>
      </c>
      <c r="H43" s="569">
        <f t="shared" si="3"/>
        <v>0</v>
      </c>
      <c r="I43" s="377"/>
    </row>
    <row r="44" spans="1:9">
      <c r="A44" s="565" t="s">
        <v>1888</v>
      </c>
      <c r="B44" s="554" t="s">
        <v>1861</v>
      </c>
      <c r="C44" s="469">
        <v>33</v>
      </c>
      <c r="D44" s="567">
        <f t="shared" ref="D44:D75" si="4">C44*F44</f>
        <v>0</v>
      </c>
      <c r="E44" s="378" t="s">
        <v>1879</v>
      </c>
      <c r="F44" s="568">
        <f t="shared" ref="F44:F75" si="5">VLOOKUP(B44,$J$12:$K$29,2,FALSE)</f>
        <v>0</v>
      </c>
      <c r="G44" s="567">
        <f t="shared" ref="G44:G75" si="6">E44*D44</f>
        <v>0</v>
      </c>
      <c r="H44" s="569">
        <f t="shared" si="3"/>
        <v>0</v>
      </c>
      <c r="I44" s="377"/>
    </row>
    <row r="45" spans="1:9">
      <c r="A45" s="565" t="s">
        <v>1888</v>
      </c>
      <c r="B45" s="554" t="s">
        <v>1862</v>
      </c>
      <c r="C45" s="469">
        <v>33</v>
      </c>
      <c r="D45" s="567">
        <f t="shared" si="4"/>
        <v>0</v>
      </c>
      <c r="E45" s="378" t="s">
        <v>1879</v>
      </c>
      <c r="F45" s="568">
        <f t="shared" si="5"/>
        <v>0</v>
      </c>
      <c r="G45" s="567">
        <f t="shared" si="6"/>
        <v>0</v>
      </c>
      <c r="H45" s="569">
        <f t="shared" si="3"/>
        <v>0</v>
      </c>
      <c r="I45" s="377"/>
    </row>
    <row r="46" spans="1:9">
      <c r="A46" s="565" t="s">
        <v>1888</v>
      </c>
      <c r="B46" s="554" t="s">
        <v>1865</v>
      </c>
      <c r="C46" s="469">
        <v>35</v>
      </c>
      <c r="D46" s="567">
        <f t="shared" si="4"/>
        <v>0</v>
      </c>
      <c r="E46" s="378" t="s">
        <v>1883</v>
      </c>
      <c r="F46" s="568">
        <f t="shared" si="5"/>
        <v>0</v>
      </c>
      <c r="G46" s="567">
        <f t="shared" si="6"/>
        <v>0</v>
      </c>
      <c r="H46" s="569">
        <f t="shared" si="3"/>
        <v>0</v>
      </c>
      <c r="I46" s="377"/>
    </row>
    <row r="47" spans="1:9">
      <c r="A47" s="565" t="s">
        <v>1888</v>
      </c>
      <c r="B47" s="554" t="s">
        <v>1873</v>
      </c>
      <c r="C47" s="469">
        <v>12</v>
      </c>
      <c r="D47" s="567">
        <f t="shared" si="4"/>
        <v>0</v>
      </c>
      <c r="E47" s="378" t="s">
        <v>1883</v>
      </c>
      <c r="F47" s="568">
        <f t="shared" si="5"/>
        <v>0</v>
      </c>
      <c r="G47" s="567">
        <f t="shared" si="6"/>
        <v>0</v>
      </c>
      <c r="H47" s="569">
        <f t="shared" si="3"/>
        <v>0</v>
      </c>
      <c r="I47" s="377"/>
    </row>
    <row r="48" spans="1:9">
      <c r="A48" s="565" t="s">
        <v>1889</v>
      </c>
      <c r="B48" s="554" t="s">
        <v>1861</v>
      </c>
      <c r="C48" s="469">
        <v>109</v>
      </c>
      <c r="D48" s="567">
        <f t="shared" si="4"/>
        <v>0</v>
      </c>
      <c r="E48" s="378" t="s">
        <v>1879</v>
      </c>
      <c r="F48" s="568">
        <f t="shared" si="5"/>
        <v>0</v>
      </c>
      <c r="G48" s="567">
        <f t="shared" si="6"/>
        <v>0</v>
      </c>
      <c r="H48" s="569">
        <f t="shared" si="3"/>
        <v>0</v>
      </c>
      <c r="I48" s="377"/>
    </row>
    <row r="49" spans="1:9">
      <c r="A49" s="565" t="s">
        <v>1889</v>
      </c>
      <c r="B49" s="554" t="s">
        <v>1862</v>
      </c>
      <c r="C49" s="469">
        <v>109</v>
      </c>
      <c r="D49" s="567">
        <f t="shared" si="4"/>
        <v>0</v>
      </c>
      <c r="E49" s="378" t="s">
        <v>1879</v>
      </c>
      <c r="F49" s="568">
        <f t="shared" si="5"/>
        <v>0</v>
      </c>
      <c r="G49" s="567">
        <f t="shared" si="6"/>
        <v>0</v>
      </c>
      <c r="H49" s="569">
        <f t="shared" si="3"/>
        <v>0</v>
      </c>
      <c r="I49" s="377"/>
    </row>
    <row r="50" spans="1:9">
      <c r="A50" s="565" t="s">
        <v>1889</v>
      </c>
      <c r="B50" s="554" t="s">
        <v>1865</v>
      </c>
      <c r="C50" s="469">
        <v>78</v>
      </c>
      <c r="D50" s="567">
        <f t="shared" si="4"/>
        <v>0</v>
      </c>
      <c r="E50" s="378" t="s">
        <v>1883</v>
      </c>
      <c r="F50" s="568">
        <f t="shared" si="5"/>
        <v>0</v>
      </c>
      <c r="G50" s="567">
        <f t="shared" si="6"/>
        <v>0</v>
      </c>
      <c r="H50" s="569">
        <f t="shared" si="3"/>
        <v>0</v>
      </c>
      <c r="I50" s="377"/>
    </row>
    <row r="51" spans="1:9">
      <c r="A51" s="565" t="s">
        <v>1889</v>
      </c>
      <c r="B51" s="554" t="s">
        <v>1868</v>
      </c>
      <c r="C51" s="469">
        <f>4*1.2</f>
        <v>4.8</v>
      </c>
      <c r="D51" s="567">
        <f t="shared" si="4"/>
        <v>0</v>
      </c>
      <c r="E51" s="378" t="s">
        <v>1883</v>
      </c>
      <c r="F51" s="568">
        <f t="shared" si="5"/>
        <v>0</v>
      </c>
      <c r="G51" s="567">
        <f t="shared" si="6"/>
        <v>0</v>
      </c>
      <c r="H51" s="569">
        <f t="shared" si="3"/>
        <v>0</v>
      </c>
      <c r="I51" s="377"/>
    </row>
    <row r="52" spans="1:9">
      <c r="A52" s="565" t="s">
        <v>1890</v>
      </c>
      <c r="B52" s="554" t="s">
        <v>1861</v>
      </c>
      <c r="C52" s="469">
        <v>105</v>
      </c>
      <c r="D52" s="567">
        <f t="shared" si="4"/>
        <v>0</v>
      </c>
      <c r="E52" s="378" t="s">
        <v>1879</v>
      </c>
      <c r="F52" s="568">
        <f t="shared" si="5"/>
        <v>0</v>
      </c>
      <c r="G52" s="567">
        <f t="shared" si="6"/>
        <v>0</v>
      </c>
      <c r="H52" s="569">
        <f t="shared" si="3"/>
        <v>0</v>
      </c>
      <c r="I52" s="377"/>
    </row>
    <row r="53" spans="1:9">
      <c r="A53" s="565" t="s">
        <v>1890</v>
      </c>
      <c r="B53" s="554" t="s">
        <v>1862</v>
      </c>
      <c r="C53" s="469">
        <v>105</v>
      </c>
      <c r="D53" s="567">
        <f t="shared" si="4"/>
        <v>0</v>
      </c>
      <c r="E53" s="378" t="s">
        <v>1879</v>
      </c>
      <c r="F53" s="568">
        <f t="shared" si="5"/>
        <v>0</v>
      </c>
      <c r="G53" s="567">
        <f t="shared" si="6"/>
        <v>0</v>
      </c>
      <c r="H53" s="569">
        <f t="shared" si="3"/>
        <v>0</v>
      </c>
      <c r="I53" s="377"/>
    </row>
    <row r="54" spans="1:9">
      <c r="A54" s="565" t="s">
        <v>1891</v>
      </c>
      <c r="B54" s="554" t="s">
        <v>1861</v>
      </c>
      <c r="C54" s="469">
        <v>46</v>
      </c>
      <c r="D54" s="567">
        <f t="shared" si="4"/>
        <v>0</v>
      </c>
      <c r="E54" s="378" t="s">
        <v>1879</v>
      </c>
      <c r="F54" s="568">
        <f t="shared" si="5"/>
        <v>0</v>
      </c>
      <c r="G54" s="567">
        <f t="shared" si="6"/>
        <v>0</v>
      </c>
      <c r="H54" s="569">
        <f t="shared" si="3"/>
        <v>0</v>
      </c>
      <c r="I54" s="377"/>
    </row>
    <row r="55" spans="1:9">
      <c r="A55" s="565" t="s">
        <v>1891</v>
      </c>
      <c r="B55" s="554" t="s">
        <v>1862</v>
      </c>
      <c r="C55" s="469">
        <v>46</v>
      </c>
      <c r="D55" s="567">
        <f t="shared" si="4"/>
        <v>0</v>
      </c>
      <c r="E55" s="378" t="s">
        <v>1879</v>
      </c>
      <c r="F55" s="568">
        <f t="shared" si="5"/>
        <v>0</v>
      </c>
      <c r="G55" s="567">
        <f t="shared" si="6"/>
        <v>0</v>
      </c>
      <c r="H55" s="569">
        <f t="shared" si="3"/>
        <v>0</v>
      </c>
      <c r="I55" s="377"/>
    </row>
    <row r="56" spans="1:9">
      <c r="A56" s="565" t="s">
        <v>1891</v>
      </c>
      <c r="B56" s="554" t="s">
        <v>1869</v>
      </c>
      <c r="C56" s="469">
        <v>39</v>
      </c>
      <c r="D56" s="567">
        <f t="shared" si="4"/>
        <v>0</v>
      </c>
      <c r="E56" s="378" t="s">
        <v>1883</v>
      </c>
      <c r="F56" s="568">
        <f t="shared" si="5"/>
        <v>0</v>
      </c>
      <c r="G56" s="567">
        <f t="shared" si="6"/>
        <v>0</v>
      </c>
      <c r="H56" s="569">
        <f t="shared" si="3"/>
        <v>0</v>
      </c>
      <c r="I56" s="377"/>
    </row>
    <row r="57" spans="1:9">
      <c r="A57" s="565" t="s">
        <v>1891</v>
      </c>
      <c r="B57" s="554" t="s">
        <v>1865</v>
      </c>
      <c r="C57" s="469">
        <v>118</v>
      </c>
      <c r="D57" s="567">
        <f t="shared" si="4"/>
        <v>0</v>
      </c>
      <c r="E57" s="378" t="s">
        <v>1883</v>
      </c>
      <c r="F57" s="568">
        <f t="shared" si="5"/>
        <v>0</v>
      </c>
      <c r="G57" s="567">
        <f t="shared" si="6"/>
        <v>0</v>
      </c>
      <c r="H57" s="569">
        <f t="shared" si="3"/>
        <v>0</v>
      </c>
      <c r="I57" s="377"/>
    </row>
    <row r="58" spans="1:9">
      <c r="A58" s="565" t="s">
        <v>1892</v>
      </c>
      <c r="B58" s="554" t="s">
        <v>1861</v>
      </c>
      <c r="C58" s="469">
        <v>28</v>
      </c>
      <c r="D58" s="567">
        <f t="shared" si="4"/>
        <v>0</v>
      </c>
      <c r="E58" s="378" t="s">
        <v>1879</v>
      </c>
      <c r="F58" s="568">
        <f t="shared" si="5"/>
        <v>0</v>
      </c>
      <c r="G58" s="567">
        <f t="shared" si="6"/>
        <v>0</v>
      </c>
      <c r="H58" s="569">
        <f t="shared" si="3"/>
        <v>0</v>
      </c>
      <c r="I58" s="377"/>
    </row>
    <row r="59" spans="1:9">
      <c r="A59" s="565" t="s">
        <v>1892</v>
      </c>
      <c r="B59" s="554" t="s">
        <v>1862</v>
      </c>
      <c r="C59" s="469">
        <v>50</v>
      </c>
      <c r="D59" s="567">
        <f t="shared" si="4"/>
        <v>0</v>
      </c>
      <c r="E59" s="378" t="s">
        <v>1879</v>
      </c>
      <c r="F59" s="568">
        <f t="shared" si="5"/>
        <v>0</v>
      </c>
      <c r="G59" s="567">
        <f t="shared" si="6"/>
        <v>0</v>
      </c>
      <c r="H59" s="569">
        <f t="shared" si="3"/>
        <v>0</v>
      </c>
      <c r="I59" s="377"/>
    </row>
    <row r="60" spans="1:9">
      <c r="A60" s="565" t="s">
        <v>1892</v>
      </c>
      <c r="B60" s="554" t="s">
        <v>172</v>
      </c>
      <c r="C60" s="469">
        <v>6</v>
      </c>
      <c r="D60" s="567">
        <f t="shared" si="4"/>
        <v>0</v>
      </c>
      <c r="E60" s="378" t="s">
        <v>1879</v>
      </c>
      <c r="F60" s="568">
        <f t="shared" si="5"/>
        <v>0</v>
      </c>
      <c r="G60" s="567">
        <f t="shared" si="6"/>
        <v>0</v>
      </c>
      <c r="H60" s="569">
        <f t="shared" si="3"/>
        <v>0</v>
      </c>
      <c r="I60" s="377"/>
    </row>
    <row r="61" spans="1:9">
      <c r="A61" s="565" t="s">
        <v>1892</v>
      </c>
      <c r="B61" s="554" t="s">
        <v>1874</v>
      </c>
      <c r="C61" s="469">
        <v>22</v>
      </c>
      <c r="D61" s="567">
        <f t="shared" si="4"/>
        <v>0</v>
      </c>
      <c r="E61" s="378" t="s">
        <v>1879</v>
      </c>
      <c r="F61" s="568">
        <f t="shared" si="5"/>
        <v>0</v>
      </c>
      <c r="G61" s="567">
        <f t="shared" si="6"/>
        <v>0</v>
      </c>
      <c r="H61" s="569">
        <f t="shared" si="3"/>
        <v>0</v>
      </c>
      <c r="I61" s="377"/>
    </row>
    <row r="62" spans="1:9">
      <c r="A62" s="565" t="s">
        <v>1892</v>
      </c>
      <c r="B62" s="554" t="s">
        <v>1865</v>
      </c>
      <c r="C62" s="469">
        <v>38</v>
      </c>
      <c r="D62" s="567">
        <f t="shared" si="4"/>
        <v>0</v>
      </c>
      <c r="E62" s="378" t="s">
        <v>1883</v>
      </c>
      <c r="F62" s="568">
        <f t="shared" si="5"/>
        <v>0</v>
      </c>
      <c r="G62" s="567">
        <f t="shared" si="6"/>
        <v>0</v>
      </c>
      <c r="H62" s="569">
        <f t="shared" si="3"/>
        <v>0</v>
      </c>
      <c r="I62" s="377"/>
    </row>
    <row r="63" spans="1:9">
      <c r="A63" s="565" t="s">
        <v>1892</v>
      </c>
      <c r="B63" s="554" t="s">
        <v>1868</v>
      </c>
      <c r="C63" s="469">
        <f>3*1.2</f>
        <v>3.5999999999999996</v>
      </c>
      <c r="D63" s="567">
        <f t="shared" si="4"/>
        <v>0</v>
      </c>
      <c r="E63" s="378" t="s">
        <v>1883</v>
      </c>
      <c r="F63" s="568">
        <f t="shared" si="5"/>
        <v>0</v>
      </c>
      <c r="G63" s="567">
        <f t="shared" si="6"/>
        <v>0</v>
      </c>
      <c r="H63" s="569">
        <f t="shared" si="3"/>
        <v>0</v>
      </c>
      <c r="I63" s="377"/>
    </row>
    <row r="64" spans="1:9">
      <c r="A64" s="565" t="s">
        <v>1893</v>
      </c>
      <c r="B64" s="554" t="s">
        <v>1861</v>
      </c>
      <c r="C64" s="469">
        <v>62</v>
      </c>
      <c r="D64" s="567">
        <f t="shared" si="4"/>
        <v>0</v>
      </c>
      <c r="E64" s="378" t="s">
        <v>1879</v>
      </c>
      <c r="F64" s="568">
        <f t="shared" si="5"/>
        <v>0</v>
      </c>
      <c r="G64" s="567">
        <f t="shared" si="6"/>
        <v>0</v>
      </c>
      <c r="H64" s="569">
        <f t="shared" si="3"/>
        <v>0</v>
      </c>
      <c r="I64" s="377"/>
    </row>
    <row r="65" spans="1:9">
      <c r="A65" s="565" t="s">
        <v>1893</v>
      </c>
      <c r="B65" s="554" t="s">
        <v>1862</v>
      </c>
      <c r="C65" s="469">
        <v>62</v>
      </c>
      <c r="D65" s="567">
        <f t="shared" si="4"/>
        <v>0</v>
      </c>
      <c r="E65" s="378" t="s">
        <v>1879</v>
      </c>
      <c r="F65" s="568">
        <f t="shared" si="5"/>
        <v>0</v>
      </c>
      <c r="G65" s="567">
        <f t="shared" si="6"/>
        <v>0</v>
      </c>
      <c r="H65" s="569">
        <f t="shared" si="3"/>
        <v>0</v>
      </c>
      <c r="I65" s="377"/>
    </row>
    <row r="66" spans="1:9">
      <c r="A66" s="565" t="s">
        <v>1893</v>
      </c>
      <c r="B66" s="571" t="s">
        <v>1865</v>
      </c>
      <c r="C66" s="469">
        <v>83</v>
      </c>
      <c r="D66" s="567">
        <f t="shared" si="4"/>
        <v>0</v>
      </c>
      <c r="E66" s="378" t="s">
        <v>1883</v>
      </c>
      <c r="F66" s="568">
        <f t="shared" si="5"/>
        <v>0</v>
      </c>
      <c r="G66" s="567">
        <f t="shared" si="6"/>
        <v>0</v>
      </c>
      <c r="H66" s="569">
        <f t="shared" si="3"/>
        <v>0</v>
      </c>
      <c r="I66" s="377"/>
    </row>
    <row r="67" spans="1:9">
      <c r="A67" s="565" t="s">
        <v>1894</v>
      </c>
      <c r="B67" s="554" t="s">
        <v>1861</v>
      </c>
      <c r="C67" s="469">
        <v>68</v>
      </c>
      <c r="D67" s="567">
        <f t="shared" si="4"/>
        <v>0</v>
      </c>
      <c r="E67" s="378" t="s">
        <v>1879</v>
      </c>
      <c r="F67" s="568">
        <f t="shared" si="5"/>
        <v>0</v>
      </c>
      <c r="G67" s="567">
        <f t="shared" si="6"/>
        <v>0</v>
      </c>
      <c r="H67" s="569">
        <f t="shared" si="3"/>
        <v>0</v>
      </c>
      <c r="I67" s="377"/>
    </row>
    <row r="68" spans="1:9">
      <c r="A68" s="565" t="s">
        <v>1894</v>
      </c>
      <c r="B68" s="554" t="s">
        <v>1862</v>
      </c>
      <c r="C68" s="469">
        <v>68</v>
      </c>
      <c r="D68" s="567">
        <f t="shared" si="4"/>
        <v>0</v>
      </c>
      <c r="E68" s="378" t="s">
        <v>1879</v>
      </c>
      <c r="F68" s="568">
        <f t="shared" si="5"/>
        <v>0</v>
      </c>
      <c r="G68" s="567">
        <f t="shared" si="6"/>
        <v>0</v>
      </c>
      <c r="H68" s="569">
        <f t="shared" si="3"/>
        <v>0</v>
      </c>
      <c r="I68" s="377"/>
    </row>
    <row r="69" spans="1:9">
      <c r="A69" s="565" t="s">
        <v>1894</v>
      </c>
      <c r="B69" s="554" t="s">
        <v>1865</v>
      </c>
      <c r="C69" s="469">
        <v>52</v>
      </c>
      <c r="D69" s="567">
        <f t="shared" si="4"/>
        <v>0</v>
      </c>
      <c r="E69" s="378" t="s">
        <v>1883</v>
      </c>
      <c r="F69" s="568">
        <f t="shared" si="5"/>
        <v>0</v>
      </c>
      <c r="G69" s="567">
        <f t="shared" si="6"/>
        <v>0</v>
      </c>
      <c r="H69" s="569">
        <f t="shared" si="3"/>
        <v>0</v>
      </c>
      <c r="I69" s="377"/>
    </row>
    <row r="70" spans="1:9">
      <c r="A70" s="570" t="s">
        <v>2031</v>
      </c>
      <c r="B70" s="554" t="s">
        <v>1861</v>
      </c>
      <c r="C70" s="469">
        <v>106</v>
      </c>
      <c r="D70" s="567">
        <f t="shared" si="4"/>
        <v>0</v>
      </c>
      <c r="E70" s="378" t="s">
        <v>1879</v>
      </c>
      <c r="F70" s="568">
        <f t="shared" si="5"/>
        <v>0</v>
      </c>
      <c r="G70" s="567">
        <f t="shared" si="6"/>
        <v>0</v>
      </c>
      <c r="H70" s="569">
        <f t="shared" si="3"/>
        <v>0</v>
      </c>
      <c r="I70" s="377"/>
    </row>
    <row r="71" spans="1:9">
      <c r="A71" s="570" t="s">
        <v>2031</v>
      </c>
      <c r="B71" s="554" t="s">
        <v>1862</v>
      </c>
      <c r="C71" s="469">
        <v>106</v>
      </c>
      <c r="D71" s="567">
        <f t="shared" si="4"/>
        <v>0</v>
      </c>
      <c r="E71" s="378" t="s">
        <v>1879</v>
      </c>
      <c r="F71" s="568">
        <f t="shared" si="5"/>
        <v>0</v>
      </c>
      <c r="G71" s="567">
        <f t="shared" si="6"/>
        <v>0</v>
      </c>
      <c r="H71" s="569">
        <f t="shared" si="3"/>
        <v>0</v>
      </c>
      <c r="I71" s="377"/>
    </row>
    <row r="72" spans="1:9">
      <c r="A72" s="570" t="s">
        <v>2031</v>
      </c>
      <c r="B72" s="554" t="s">
        <v>172</v>
      </c>
      <c r="C72" s="469">
        <v>13</v>
      </c>
      <c r="D72" s="567">
        <f t="shared" si="4"/>
        <v>0</v>
      </c>
      <c r="E72" s="378" t="s">
        <v>1883</v>
      </c>
      <c r="F72" s="568">
        <f t="shared" si="5"/>
        <v>0</v>
      </c>
      <c r="G72" s="567">
        <f t="shared" si="6"/>
        <v>0</v>
      </c>
      <c r="H72" s="569">
        <f t="shared" si="3"/>
        <v>0</v>
      </c>
      <c r="I72" s="377"/>
    </row>
    <row r="73" spans="1:9">
      <c r="A73" s="570" t="s">
        <v>2031</v>
      </c>
      <c r="B73" s="554" t="s">
        <v>1865</v>
      </c>
      <c r="C73" s="469">
        <v>36</v>
      </c>
      <c r="D73" s="567">
        <f t="shared" si="4"/>
        <v>0</v>
      </c>
      <c r="E73" s="378" t="s">
        <v>1883</v>
      </c>
      <c r="F73" s="568">
        <f t="shared" si="5"/>
        <v>0</v>
      </c>
      <c r="G73" s="567">
        <f t="shared" si="6"/>
        <v>0</v>
      </c>
      <c r="H73" s="569">
        <f t="shared" si="3"/>
        <v>0</v>
      </c>
      <c r="I73" s="377"/>
    </row>
    <row r="74" spans="1:9">
      <c r="A74" s="565" t="s">
        <v>2030</v>
      </c>
      <c r="B74" s="554" t="s">
        <v>1861</v>
      </c>
      <c r="C74" s="469">
        <v>32</v>
      </c>
      <c r="D74" s="567">
        <f t="shared" si="4"/>
        <v>0</v>
      </c>
      <c r="E74" s="378" t="s">
        <v>1879</v>
      </c>
      <c r="F74" s="568">
        <f t="shared" si="5"/>
        <v>0</v>
      </c>
      <c r="G74" s="567">
        <f t="shared" si="6"/>
        <v>0</v>
      </c>
      <c r="H74" s="569">
        <f t="shared" si="3"/>
        <v>0</v>
      </c>
      <c r="I74" s="377"/>
    </row>
    <row r="75" spans="1:9">
      <c r="A75" s="565" t="s">
        <v>2030</v>
      </c>
      <c r="B75" s="554" t="s">
        <v>1862</v>
      </c>
      <c r="C75" s="469">
        <v>32</v>
      </c>
      <c r="D75" s="567">
        <f t="shared" si="4"/>
        <v>0</v>
      </c>
      <c r="E75" s="378" t="s">
        <v>1879</v>
      </c>
      <c r="F75" s="568">
        <f t="shared" si="5"/>
        <v>0</v>
      </c>
      <c r="G75" s="567">
        <f t="shared" si="6"/>
        <v>0</v>
      </c>
      <c r="H75" s="569">
        <f t="shared" si="3"/>
        <v>0</v>
      </c>
      <c r="I75" s="377"/>
    </row>
    <row r="76" spans="1:9">
      <c r="A76" s="565" t="s">
        <v>2030</v>
      </c>
      <c r="B76" s="571" t="s">
        <v>1865</v>
      </c>
      <c r="C76" s="469">
        <v>49</v>
      </c>
      <c r="D76" s="567">
        <f t="shared" ref="D76:D107" si="7">C76*F76</f>
        <v>0</v>
      </c>
      <c r="E76" s="378" t="s">
        <v>1883</v>
      </c>
      <c r="F76" s="568">
        <f t="shared" ref="F76:F107" si="8">VLOOKUP(B76,$J$12:$K$29,2,FALSE)</f>
        <v>0</v>
      </c>
      <c r="G76" s="567">
        <f t="shared" ref="G76:G107" si="9">E76*D76</f>
        <v>0</v>
      </c>
      <c r="H76" s="569">
        <f t="shared" si="3"/>
        <v>0</v>
      </c>
      <c r="I76" s="377"/>
    </row>
    <row r="77" spans="1:9">
      <c r="A77" s="570" t="s">
        <v>1896</v>
      </c>
      <c r="B77" s="554" t="s">
        <v>1861</v>
      </c>
      <c r="C77" s="469">
        <v>8</v>
      </c>
      <c r="D77" s="567">
        <f t="shared" si="7"/>
        <v>0</v>
      </c>
      <c r="E77" s="378" t="s">
        <v>1879</v>
      </c>
      <c r="F77" s="568">
        <f t="shared" si="8"/>
        <v>0</v>
      </c>
      <c r="G77" s="567">
        <f t="shared" si="9"/>
        <v>0</v>
      </c>
      <c r="H77" s="569">
        <f t="shared" ref="H77:H140" si="10">G77</f>
        <v>0</v>
      </c>
      <c r="I77" s="377"/>
    </row>
    <row r="78" spans="1:9">
      <c r="A78" s="570" t="s">
        <v>1896</v>
      </c>
      <c r="B78" s="554" t="s">
        <v>1862</v>
      </c>
      <c r="C78" s="469">
        <v>8</v>
      </c>
      <c r="D78" s="567">
        <f t="shared" si="7"/>
        <v>0</v>
      </c>
      <c r="E78" s="378" t="s">
        <v>1879</v>
      </c>
      <c r="F78" s="568">
        <f t="shared" si="8"/>
        <v>0</v>
      </c>
      <c r="G78" s="567">
        <f t="shared" si="9"/>
        <v>0</v>
      </c>
      <c r="H78" s="569">
        <f t="shared" si="10"/>
        <v>0</v>
      </c>
      <c r="I78" s="377"/>
    </row>
    <row r="79" spans="1:9">
      <c r="A79" s="570" t="s">
        <v>1896</v>
      </c>
      <c r="B79" s="554" t="s">
        <v>172</v>
      </c>
      <c r="C79" s="469">
        <v>15</v>
      </c>
      <c r="D79" s="567">
        <f t="shared" si="7"/>
        <v>0</v>
      </c>
      <c r="E79" s="378" t="s">
        <v>1879</v>
      </c>
      <c r="F79" s="568">
        <f t="shared" si="8"/>
        <v>0</v>
      </c>
      <c r="G79" s="567">
        <f t="shared" si="9"/>
        <v>0</v>
      </c>
      <c r="H79" s="569">
        <f t="shared" si="10"/>
        <v>0</v>
      </c>
      <c r="I79" s="377"/>
    </row>
    <row r="80" spans="1:9">
      <c r="A80" s="570" t="s">
        <v>1896</v>
      </c>
      <c r="B80" s="554" t="s">
        <v>1877</v>
      </c>
      <c r="C80" s="469">
        <v>40</v>
      </c>
      <c r="D80" s="567">
        <f t="shared" si="7"/>
        <v>0</v>
      </c>
      <c r="E80" s="378" t="s">
        <v>1879</v>
      </c>
      <c r="F80" s="568">
        <f t="shared" si="8"/>
        <v>0</v>
      </c>
      <c r="G80" s="567">
        <f t="shared" si="9"/>
        <v>0</v>
      </c>
      <c r="H80" s="569">
        <f t="shared" si="10"/>
        <v>0</v>
      </c>
      <c r="I80" s="377"/>
    </row>
    <row r="81" spans="1:9">
      <c r="A81" s="565" t="s">
        <v>1897</v>
      </c>
      <c r="B81" s="554" t="s">
        <v>1861</v>
      </c>
      <c r="C81" s="469">
        <v>96</v>
      </c>
      <c r="D81" s="567">
        <f t="shared" si="7"/>
        <v>0</v>
      </c>
      <c r="E81" s="378" t="s">
        <v>1879</v>
      </c>
      <c r="F81" s="568">
        <f t="shared" si="8"/>
        <v>0</v>
      </c>
      <c r="G81" s="567">
        <f t="shared" si="9"/>
        <v>0</v>
      </c>
      <c r="H81" s="569">
        <f t="shared" si="10"/>
        <v>0</v>
      </c>
      <c r="I81" s="377"/>
    </row>
    <row r="82" spans="1:9">
      <c r="A82" s="565" t="s">
        <v>1897</v>
      </c>
      <c r="B82" s="554" t="s">
        <v>1862</v>
      </c>
      <c r="C82" s="469">
        <v>96</v>
      </c>
      <c r="D82" s="567">
        <f t="shared" si="7"/>
        <v>0</v>
      </c>
      <c r="E82" s="378" t="s">
        <v>1879</v>
      </c>
      <c r="F82" s="568">
        <f t="shared" si="8"/>
        <v>0</v>
      </c>
      <c r="G82" s="567">
        <f t="shared" si="9"/>
        <v>0</v>
      </c>
      <c r="H82" s="569">
        <f t="shared" si="10"/>
        <v>0</v>
      </c>
      <c r="I82" s="377"/>
    </row>
    <row r="83" spans="1:9">
      <c r="A83" s="565" t="s">
        <v>1897</v>
      </c>
      <c r="B83" s="554" t="s">
        <v>172</v>
      </c>
      <c r="C83" s="469">
        <v>13</v>
      </c>
      <c r="D83" s="567">
        <f t="shared" si="7"/>
        <v>0</v>
      </c>
      <c r="E83" s="378" t="s">
        <v>1879</v>
      </c>
      <c r="F83" s="568">
        <f t="shared" si="8"/>
        <v>0</v>
      </c>
      <c r="G83" s="567">
        <f t="shared" si="9"/>
        <v>0</v>
      </c>
      <c r="H83" s="569">
        <f t="shared" si="10"/>
        <v>0</v>
      </c>
      <c r="I83" s="377"/>
    </row>
    <row r="84" spans="1:9">
      <c r="A84" s="565" t="s">
        <v>1897</v>
      </c>
      <c r="B84" s="561" t="s">
        <v>1869</v>
      </c>
      <c r="C84" s="469">
        <v>289</v>
      </c>
      <c r="D84" s="567">
        <f t="shared" si="7"/>
        <v>0</v>
      </c>
      <c r="E84" s="378" t="s">
        <v>1883</v>
      </c>
      <c r="F84" s="568">
        <f t="shared" si="8"/>
        <v>0</v>
      </c>
      <c r="G84" s="567">
        <f t="shared" si="9"/>
        <v>0</v>
      </c>
      <c r="H84" s="569">
        <f t="shared" si="10"/>
        <v>0</v>
      </c>
      <c r="I84" s="377"/>
    </row>
    <row r="85" spans="1:9">
      <c r="A85" s="565" t="s">
        <v>2003</v>
      </c>
      <c r="B85" s="554" t="s">
        <v>1861</v>
      </c>
      <c r="C85" s="469">
        <v>26</v>
      </c>
      <c r="D85" s="567">
        <f t="shared" si="7"/>
        <v>0</v>
      </c>
      <c r="E85" s="378" t="s">
        <v>1879</v>
      </c>
      <c r="F85" s="568">
        <f t="shared" si="8"/>
        <v>0</v>
      </c>
      <c r="G85" s="567">
        <f t="shared" si="9"/>
        <v>0</v>
      </c>
      <c r="H85" s="569">
        <f t="shared" si="10"/>
        <v>0</v>
      </c>
      <c r="I85" s="377"/>
    </row>
    <row r="86" spans="1:9">
      <c r="A86" s="565" t="s">
        <v>2003</v>
      </c>
      <c r="B86" s="554" t="s">
        <v>1862</v>
      </c>
      <c r="C86" s="469">
        <v>26</v>
      </c>
      <c r="D86" s="567">
        <f t="shared" si="7"/>
        <v>0</v>
      </c>
      <c r="E86" s="378" t="s">
        <v>1879</v>
      </c>
      <c r="F86" s="568">
        <f t="shared" si="8"/>
        <v>0</v>
      </c>
      <c r="G86" s="567">
        <f t="shared" si="9"/>
        <v>0</v>
      </c>
      <c r="H86" s="569">
        <f t="shared" si="10"/>
        <v>0</v>
      </c>
      <c r="I86" s="377"/>
    </row>
    <row r="87" spans="1:9">
      <c r="A87" s="565" t="s">
        <v>2003</v>
      </c>
      <c r="B87" s="561" t="s">
        <v>1869</v>
      </c>
      <c r="C87" s="469">
        <v>300</v>
      </c>
      <c r="D87" s="567">
        <f t="shared" si="7"/>
        <v>0</v>
      </c>
      <c r="E87" s="378" t="s">
        <v>1883</v>
      </c>
      <c r="F87" s="568">
        <f t="shared" si="8"/>
        <v>0</v>
      </c>
      <c r="G87" s="567">
        <f t="shared" si="9"/>
        <v>0</v>
      </c>
      <c r="H87" s="569">
        <f t="shared" si="10"/>
        <v>0</v>
      </c>
      <c r="I87" s="377"/>
    </row>
    <row r="88" spans="1:9">
      <c r="A88" s="565" t="s">
        <v>2003</v>
      </c>
      <c r="B88" s="571" t="s">
        <v>1865</v>
      </c>
      <c r="C88" s="469">
        <v>68</v>
      </c>
      <c r="D88" s="567">
        <f t="shared" si="7"/>
        <v>0</v>
      </c>
      <c r="E88" s="378" t="s">
        <v>1883</v>
      </c>
      <c r="F88" s="568">
        <f t="shared" si="8"/>
        <v>0</v>
      </c>
      <c r="G88" s="567">
        <f t="shared" si="9"/>
        <v>0</v>
      </c>
      <c r="H88" s="569">
        <f t="shared" si="10"/>
        <v>0</v>
      </c>
      <c r="I88" s="377"/>
    </row>
    <row r="89" spans="1:9">
      <c r="A89" s="565" t="s">
        <v>1898</v>
      </c>
      <c r="B89" s="554" t="s">
        <v>1861</v>
      </c>
      <c r="C89" s="469">
        <v>143</v>
      </c>
      <c r="D89" s="567">
        <f t="shared" si="7"/>
        <v>0</v>
      </c>
      <c r="E89" s="378" t="s">
        <v>1879</v>
      </c>
      <c r="F89" s="568">
        <f t="shared" si="8"/>
        <v>0</v>
      </c>
      <c r="G89" s="567">
        <f t="shared" si="9"/>
        <v>0</v>
      </c>
      <c r="H89" s="569">
        <f t="shared" si="10"/>
        <v>0</v>
      </c>
      <c r="I89" s="377"/>
    </row>
    <row r="90" spans="1:9">
      <c r="A90" s="565" t="s">
        <v>1898</v>
      </c>
      <c r="B90" s="554" t="s">
        <v>1862</v>
      </c>
      <c r="C90" s="469">
        <v>143</v>
      </c>
      <c r="D90" s="567">
        <f t="shared" si="7"/>
        <v>0</v>
      </c>
      <c r="E90" s="378" t="s">
        <v>1879</v>
      </c>
      <c r="F90" s="568">
        <f t="shared" si="8"/>
        <v>0</v>
      </c>
      <c r="G90" s="567">
        <f t="shared" si="9"/>
        <v>0</v>
      </c>
      <c r="H90" s="569">
        <f t="shared" si="10"/>
        <v>0</v>
      </c>
      <c r="I90" s="377"/>
    </row>
    <row r="91" spans="1:9">
      <c r="A91" s="565" t="s">
        <v>1898</v>
      </c>
      <c r="B91" s="554" t="s">
        <v>172</v>
      </c>
      <c r="C91" s="469">
        <v>89</v>
      </c>
      <c r="D91" s="567">
        <f t="shared" si="7"/>
        <v>0</v>
      </c>
      <c r="E91" s="378" t="s">
        <v>1879</v>
      </c>
      <c r="F91" s="568">
        <f t="shared" si="8"/>
        <v>0</v>
      </c>
      <c r="G91" s="567">
        <f t="shared" si="9"/>
        <v>0</v>
      </c>
      <c r="H91" s="569">
        <f t="shared" si="10"/>
        <v>0</v>
      </c>
      <c r="I91" s="377"/>
    </row>
    <row r="92" spans="1:9">
      <c r="A92" s="565" t="s">
        <v>1898</v>
      </c>
      <c r="B92" s="554" t="s">
        <v>1865</v>
      </c>
      <c r="C92" s="469">
        <v>43</v>
      </c>
      <c r="D92" s="567">
        <f t="shared" si="7"/>
        <v>0</v>
      </c>
      <c r="E92" s="378" t="s">
        <v>1883</v>
      </c>
      <c r="F92" s="568">
        <f t="shared" si="8"/>
        <v>0</v>
      </c>
      <c r="G92" s="567">
        <f t="shared" si="9"/>
        <v>0</v>
      </c>
      <c r="H92" s="569">
        <f t="shared" si="10"/>
        <v>0</v>
      </c>
      <c r="I92" s="377"/>
    </row>
    <row r="93" spans="1:9">
      <c r="A93" s="565" t="s">
        <v>1899</v>
      </c>
      <c r="B93" s="554" t="s">
        <v>1861</v>
      </c>
      <c r="C93" s="469">
        <v>246</v>
      </c>
      <c r="D93" s="567">
        <f t="shared" si="7"/>
        <v>0</v>
      </c>
      <c r="E93" s="378" t="s">
        <v>1879</v>
      </c>
      <c r="F93" s="568">
        <f t="shared" si="8"/>
        <v>0</v>
      </c>
      <c r="G93" s="567">
        <f t="shared" si="9"/>
        <v>0</v>
      </c>
      <c r="H93" s="569">
        <f t="shared" si="10"/>
        <v>0</v>
      </c>
      <c r="I93" s="377"/>
    </row>
    <row r="94" spans="1:9">
      <c r="A94" s="565" t="s">
        <v>1899</v>
      </c>
      <c r="B94" s="554" t="s">
        <v>1862</v>
      </c>
      <c r="C94" s="469">
        <v>246</v>
      </c>
      <c r="D94" s="567">
        <f t="shared" si="7"/>
        <v>0</v>
      </c>
      <c r="E94" s="378" t="s">
        <v>1879</v>
      </c>
      <c r="F94" s="568">
        <f t="shared" si="8"/>
        <v>0</v>
      </c>
      <c r="G94" s="567">
        <f t="shared" si="9"/>
        <v>0</v>
      </c>
      <c r="H94" s="569">
        <f t="shared" si="10"/>
        <v>0</v>
      </c>
      <c r="I94" s="377"/>
    </row>
    <row r="95" spans="1:9">
      <c r="A95" s="565" t="s">
        <v>1899</v>
      </c>
      <c r="B95" s="554" t="s">
        <v>172</v>
      </c>
      <c r="C95" s="469">
        <v>99</v>
      </c>
      <c r="D95" s="567">
        <f t="shared" si="7"/>
        <v>0</v>
      </c>
      <c r="E95" s="378" t="s">
        <v>1879</v>
      </c>
      <c r="F95" s="568">
        <f t="shared" si="8"/>
        <v>0</v>
      </c>
      <c r="G95" s="567">
        <f t="shared" si="9"/>
        <v>0</v>
      </c>
      <c r="H95" s="569">
        <f t="shared" si="10"/>
        <v>0</v>
      </c>
      <c r="I95" s="377"/>
    </row>
    <row r="96" spans="1:9">
      <c r="A96" s="565" t="s">
        <v>1899</v>
      </c>
      <c r="B96" s="554" t="s">
        <v>1863</v>
      </c>
      <c r="C96" s="469">
        <v>147</v>
      </c>
      <c r="D96" s="567">
        <f t="shared" si="7"/>
        <v>0</v>
      </c>
      <c r="E96" s="378" t="s">
        <v>1879</v>
      </c>
      <c r="F96" s="568">
        <f t="shared" si="8"/>
        <v>0</v>
      </c>
      <c r="G96" s="567">
        <f t="shared" si="9"/>
        <v>0</v>
      </c>
      <c r="H96" s="569">
        <f t="shared" si="10"/>
        <v>0</v>
      </c>
      <c r="I96" s="377"/>
    </row>
    <row r="97" spans="1:9">
      <c r="A97" s="565" t="s">
        <v>1900</v>
      </c>
      <c r="B97" s="554" t="s">
        <v>1861</v>
      </c>
      <c r="C97" s="469">
        <v>317</v>
      </c>
      <c r="D97" s="567">
        <f t="shared" si="7"/>
        <v>0</v>
      </c>
      <c r="E97" s="378" t="s">
        <v>1879</v>
      </c>
      <c r="F97" s="568">
        <f t="shared" si="8"/>
        <v>0</v>
      </c>
      <c r="G97" s="567">
        <f t="shared" si="9"/>
        <v>0</v>
      </c>
      <c r="H97" s="569">
        <f t="shared" si="10"/>
        <v>0</v>
      </c>
      <c r="I97" s="377"/>
    </row>
    <row r="98" spans="1:9">
      <c r="A98" s="565" t="s">
        <v>1900</v>
      </c>
      <c r="B98" s="554" t="s">
        <v>1862</v>
      </c>
      <c r="C98" s="469">
        <v>317</v>
      </c>
      <c r="D98" s="567">
        <f t="shared" si="7"/>
        <v>0</v>
      </c>
      <c r="E98" s="378" t="s">
        <v>1879</v>
      </c>
      <c r="F98" s="568">
        <f t="shared" si="8"/>
        <v>0</v>
      </c>
      <c r="G98" s="567">
        <f t="shared" si="9"/>
        <v>0</v>
      </c>
      <c r="H98" s="569">
        <f t="shared" si="10"/>
        <v>0</v>
      </c>
      <c r="I98" s="377"/>
    </row>
    <row r="99" spans="1:9">
      <c r="A99" s="565" t="s">
        <v>1900</v>
      </c>
      <c r="B99" s="554" t="s">
        <v>172</v>
      </c>
      <c r="C99" s="469">
        <v>147</v>
      </c>
      <c r="D99" s="567">
        <f t="shared" si="7"/>
        <v>0</v>
      </c>
      <c r="E99" s="378" t="s">
        <v>1879</v>
      </c>
      <c r="F99" s="568">
        <f t="shared" si="8"/>
        <v>0</v>
      </c>
      <c r="G99" s="567">
        <f t="shared" si="9"/>
        <v>0</v>
      </c>
      <c r="H99" s="569">
        <f t="shared" si="10"/>
        <v>0</v>
      </c>
      <c r="I99" s="377"/>
    </row>
    <row r="100" spans="1:9">
      <c r="A100" s="565" t="s">
        <v>2036</v>
      </c>
      <c r="B100" s="554" t="s">
        <v>1861</v>
      </c>
      <c r="C100" s="469">
        <v>96</v>
      </c>
      <c r="D100" s="567">
        <f t="shared" si="7"/>
        <v>0</v>
      </c>
      <c r="E100" s="378" t="s">
        <v>1879</v>
      </c>
      <c r="F100" s="568">
        <f t="shared" si="8"/>
        <v>0</v>
      </c>
      <c r="G100" s="567">
        <f t="shared" si="9"/>
        <v>0</v>
      </c>
      <c r="H100" s="569">
        <f t="shared" si="10"/>
        <v>0</v>
      </c>
      <c r="I100" s="377"/>
    </row>
    <row r="101" spans="1:9">
      <c r="A101" s="565" t="s">
        <v>2036</v>
      </c>
      <c r="B101" s="554" t="s">
        <v>1862</v>
      </c>
      <c r="C101" s="469">
        <v>96</v>
      </c>
      <c r="D101" s="567">
        <f t="shared" si="7"/>
        <v>0</v>
      </c>
      <c r="E101" s="378" t="s">
        <v>1879</v>
      </c>
      <c r="F101" s="568">
        <f t="shared" si="8"/>
        <v>0</v>
      </c>
      <c r="G101" s="567">
        <f t="shared" si="9"/>
        <v>0</v>
      </c>
      <c r="H101" s="569">
        <f t="shared" si="10"/>
        <v>0</v>
      </c>
      <c r="I101" s="377"/>
    </row>
    <row r="102" spans="1:9">
      <c r="A102" s="565" t="s">
        <v>2036</v>
      </c>
      <c r="B102" s="554" t="s">
        <v>172</v>
      </c>
      <c r="C102" s="469">
        <v>169</v>
      </c>
      <c r="D102" s="567">
        <f t="shared" si="7"/>
        <v>0</v>
      </c>
      <c r="E102" s="378" t="s">
        <v>1879</v>
      </c>
      <c r="F102" s="568">
        <f t="shared" si="8"/>
        <v>0</v>
      </c>
      <c r="G102" s="567">
        <f t="shared" si="9"/>
        <v>0</v>
      </c>
      <c r="H102" s="569">
        <f t="shared" si="10"/>
        <v>0</v>
      </c>
      <c r="I102" s="377"/>
    </row>
    <row r="103" spans="1:9">
      <c r="A103" s="565" t="s">
        <v>2036</v>
      </c>
      <c r="B103" s="554" t="s">
        <v>1873</v>
      </c>
      <c r="C103" s="469">
        <v>69</v>
      </c>
      <c r="D103" s="567">
        <f t="shared" si="7"/>
        <v>0</v>
      </c>
      <c r="E103" s="378" t="s">
        <v>1883</v>
      </c>
      <c r="F103" s="568">
        <f t="shared" si="8"/>
        <v>0</v>
      </c>
      <c r="G103" s="567">
        <f t="shared" si="9"/>
        <v>0</v>
      </c>
      <c r="H103" s="569">
        <f t="shared" si="10"/>
        <v>0</v>
      </c>
      <c r="I103" s="377"/>
    </row>
    <row r="104" spans="1:9">
      <c r="A104" s="570" t="s">
        <v>1895</v>
      </c>
      <c r="B104" s="554" t="s">
        <v>1861</v>
      </c>
      <c r="C104" s="469">
        <v>54</v>
      </c>
      <c r="D104" s="567">
        <f t="shared" si="7"/>
        <v>0</v>
      </c>
      <c r="E104" s="378" t="s">
        <v>1879</v>
      </c>
      <c r="F104" s="568">
        <f t="shared" si="8"/>
        <v>0</v>
      </c>
      <c r="G104" s="567">
        <f t="shared" si="9"/>
        <v>0</v>
      </c>
      <c r="H104" s="569">
        <f t="shared" si="10"/>
        <v>0</v>
      </c>
      <c r="I104" s="377"/>
    </row>
    <row r="105" spans="1:9">
      <c r="A105" s="570" t="s">
        <v>1895</v>
      </c>
      <c r="B105" s="554" t="s">
        <v>1862</v>
      </c>
      <c r="C105" s="469">
        <v>54</v>
      </c>
      <c r="D105" s="567">
        <f t="shared" si="7"/>
        <v>0</v>
      </c>
      <c r="E105" s="378" t="s">
        <v>1879</v>
      </c>
      <c r="F105" s="568">
        <f t="shared" si="8"/>
        <v>0</v>
      </c>
      <c r="G105" s="567">
        <f t="shared" si="9"/>
        <v>0</v>
      </c>
      <c r="H105" s="569">
        <f t="shared" si="10"/>
        <v>0</v>
      </c>
      <c r="I105" s="377"/>
    </row>
    <row r="106" spans="1:9">
      <c r="A106" s="570" t="s">
        <v>1895</v>
      </c>
      <c r="B106" s="554" t="s">
        <v>172</v>
      </c>
      <c r="C106" s="469">
        <v>26</v>
      </c>
      <c r="D106" s="567">
        <f t="shared" si="7"/>
        <v>0</v>
      </c>
      <c r="E106" s="378" t="s">
        <v>1879</v>
      </c>
      <c r="F106" s="568">
        <f t="shared" si="8"/>
        <v>0</v>
      </c>
      <c r="G106" s="567">
        <f t="shared" si="9"/>
        <v>0</v>
      </c>
      <c r="H106" s="569">
        <f t="shared" si="10"/>
        <v>0</v>
      </c>
      <c r="I106" s="377"/>
    </row>
    <row r="107" spans="1:9">
      <c r="A107" s="570" t="s">
        <v>1895</v>
      </c>
      <c r="B107" s="554" t="s">
        <v>1865</v>
      </c>
      <c r="C107" s="469">
        <v>18</v>
      </c>
      <c r="D107" s="567">
        <f t="shared" si="7"/>
        <v>0</v>
      </c>
      <c r="E107" s="378" t="s">
        <v>1883</v>
      </c>
      <c r="F107" s="568">
        <f t="shared" si="8"/>
        <v>0</v>
      </c>
      <c r="G107" s="567">
        <f t="shared" si="9"/>
        <v>0</v>
      </c>
      <c r="H107" s="569">
        <f t="shared" si="10"/>
        <v>0</v>
      </c>
      <c r="I107" s="377"/>
    </row>
    <row r="108" spans="1:9">
      <c r="A108" s="570" t="s">
        <v>1901</v>
      </c>
      <c r="B108" s="554" t="s">
        <v>1861</v>
      </c>
      <c r="C108" s="469">
        <v>179</v>
      </c>
      <c r="D108" s="567">
        <f t="shared" ref="D108:D137" si="11">C108*F108</f>
        <v>0</v>
      </c>
      <c r="E108" s="572">
        <v>2</v>
      </c>
      <c r="F108" s="568">
        <f t="shared" ref="F108:F139" si="12">VLOOKUP(B108,$J$12:$K$29,2,FALSE)</f>
        <v>0</v>
      </c>
      <c r="G108" s="567">
        <f t="shared" ref="G108:G137" si="13">E108*D108</f>
        <v>0</v>
      </c>
      <c r="H108" s="569">
        <f t="shared" si="10"/>
        <v>0</v>
      </c>
      <c r="I108" s="377"/>
    </row>
    <row r="109" spans="1:9">
      <c r="A109" s="570" t="s">
        <v>1901</v>
      </c>
      <c r="B109" s="554" t="s">
        <v>1862</v>
      </c>
      <c r="C109" s="469">
        <v>179</v>
      </c>
      <c r="D109" s="567">
        <f t="shared" si="11"/>
        <v>0</v>
      </c>
      <c r="E109" s="572">
        <v>2</v>
      </c>
      <c r="F109" s="568">
        <f t="shared" si="12"/>
        <v>0</v>
      </c>
      <c r="G109" s="567">
        <f t="shared" si="13"/>
        <v>0</v>
      </c>
      <c r="H109" s="569">
        <f t="shared" si="10"/>
        <v>0</v>
      </c>
      <c r="I109" s="377"/>
    </row>
    <row r="110" spans="1:9">
      <c r="A110" s="570" t="s">
        <v>1901</v>
      </c>
      <c r="B110" s="554" t="s">
        <v>172</v>
      </c>
      <c r="C110" s="469">
        <v>156</v>
      </c>
      <c r="D110" s="567">
        <f t="shared" si="11"/>
        <v>0</v>
      </c>
      <c r="E110" s="572">
        <v>2</v>
      </c>
      <c r="F110" s="568">
        <f t="shared" si="12"/>
        <v>0</v>
      </c>
      <c r="G110" s="567">
        <f t="shared" si="13"/>
        <v>0</v>
      </c>
      <c r="H110" s="569">
        <f t="shared" si="10"/>
        <v>0</v>
      </c>
      <c r="I110" s="377"/>
    </row>
    <row r="111" spans="1:9">
      <c r="A111" s="570" t="s">
        <v>1901</v>
      </c>
      <c r="B111" s="554" t="s">
        <v>1865</v>
      </c>
      <c r="C111" s="469">
        <v>101</v>
      </c>
      <c r="D111" s="567">
        <f t="shared" si="11"/>
        <v>0</v>
      </c>
      <c r="E111" s="572">
        <v>1</v>
      </c>
      <c r="F111" s="568">
        <f t="shared" si="12"/>
        <v>0</v>
      </c>
      <c r="G111" s="567">
        <f t="shared" si="13"/>
        <v>0</v>
      </c>
      <c r="H111" s="569">
        <f t="shared" si="10"/>
        <v>0</v>
      </c>
      <c r="I111" s="377"/>
    </row>
    <row r="112" spans="1:9">
      <c r="A112" s="565" t="s">
        <v>1902</v>
      </c>
      <c r="B112" s="554" t="s">
        <v>1861</v>
      </c>
      <c r="C112" s="469">
        <v>35</v>
      </c>
      <c r="D112" s="567">
        <f t="shared" si="11"/>
        <v>0</v>
      </c>
      <c r="E112" s="378" t="s">
        <v>1879</v>
      </c>
      <c r="F112" s="568">
        <f t="shared" si="12"/>
        <v>0</v>
      </c>
      <c r="G112" s="567">
        <f t="shared" si="13"/>
        <v>0</v>
      </c>
      <c r="H112" s="569">
        <f t="shared" si="10"/>
        <v>0</v>
      </c>
      <c r="I112" s="377"/>
    </row>
    <row r="113" spans="1:9">
      <c r="A113" s="565" t="s">
        <v>1902</v>
      </c>
      <c r="B113" s="554" t="s">
        <v>1862</v>
      </c>
      <c r="C113" s="469">
        <v>35</v>
      </c>
      <c r="D113" s="567">
        <f t="shared" si="11"/>
        <v>0</v>
      </c>
      <c r="E113" s="378" t="s">
        <v>1879</v>
      </c>
      <c r="F113" s="568">
        <f t="shared" si="12"/>
        <v>0</v>
      </c>
      <c r="G113" s="567">
        <f t="shared" si="13"/>
        <v>0</v>
      </c>
      <c r="H113" s="569">
        <f t="shared" si="10"/>
        <v>0</v>
      </c>
      <c r="I113" s="377"/>
    </row>
    <row r="114" spans="1:9">
      <c r="A114" s="565" t="s">
        <v>1902</v>
      </c>
      <c r="B114" s="554" t="s">
        <v>172</v>
      </c>
      <c r="C114" s="469">
        <v>63</v>
      </c>
      <c r="D114" s="567">
        <f t="shared" si="11"/>
        <v>0</v>
      </c>
      <c r="E114" s="378" t="s">
        <v>1879</v>
      </c>
      <c r="F114" s="568">
        <f t="shared" si="12"/>
        <v>0</v>
      </c>
      <c r="G114" s="567">
        <f t="shared" si="13"/>
        <v>0</v>
      </c>
      <c r="H114" s="569">
        <f t="shared" si="10"/>
        <v>0</v>
      </c>
      <c r="I114" s="377"/>
    </row>
    <row r="115" spans="1:9">
      <c r="A115" s="565" t="s">
        <v>1903</v>
      </c>
      <c r="B115" s="554" t="s">
        <v>1861</v>
      </c>
      <c r="C115" s="469">
        <v>46</v>
      </c>
      <c r="D115" s="567">
        <f t="shared" si="11"/>
        <v>0</v>
      </c>
      <c r="E115" s="378" t="s">
        <v>1879</v>
      </c>
      <c r="F115" s="568">
        <f t="shared" si="12"/>
        <v>0</v>
      </c>
      <c r="G115" s="567">
        <f t="shared" si="13"/>
        <v>0</v>
      </c>
      <c r="H115" s="569">
        <f t="shared" si="10"/>
        <v>0</v>
      </c>
      <c r="I115" s="377"/>
    </row>
    <row r="116" spans="1:9">
      <c r="A116" s="565" t="s">
        <v>1903</v>
      </c>
      <c r="B116" s="554" t="s">
        <v>1862</v>
      </c>
      <c r="C116" s="469">
        <v>46</v>
      </c>
      <c r="D116" s="567">
        <f t="shared" si="11"/>
        <v>0</v>
      </c>
      <c r="E116" s="378" t="s">
        <v>1879</v>
      </c>
      <c r="F116" s="568">
        <f t="shared" si="12"/>
        <v>0</v>
      </c>
      <c r="G116" s="567">
        <f t="shared" si="13"/>
        <v>0</v>
      </c>
      <c r="H116" s="569">
        <f t="shared" si="10"/>
        <v>0</v>
      </c>
      <c r="I116" s="377"/>
    </row>
    <row r="117" spans="1:9">
      <c r="A117" s="565" t="s">
        <v>1903</v>
      </c>
      <c r="B117" s="554" t="s">
        <v>172</v>
      </c>
      <c r="C117" s="469">
        <v>5</v>
      </c>
      <c r="D117" s="567">
        <f t="shared" si="11"/>
        <v>0</v>
      </c>
      <c r="E117" s="378" t="s">
        <v>1879</v>
      </c>
      <c r="F117" s="568">
        <f t="shared" si="12"/>
        <v>0</v>
      </c>
      <c r="G117" s="567">
        <f t="shared" si="13"/>
        <v>0</v>
      </c>
      <c r="H117" s="569">
        <f t="shared" si="10"/>
        <v>0</v>
      </c>
      <c r="I117" s="377"/>
    </row>
    <row r="118" spans="1:9">
      <c r="A118" s="570" t="s">
        <v>1904</v>
      </c>
      <c r="B118" s="554" t="s">
        <v>172</v>
      </c>
      <c r="C118" s="469">
        <v>30</v>
      </c>
      <c r="D118" s="567">
        <f t="shared" si="11"/>
        <v>0</v>
      </c>
      <c r="E118" s="378" t="s">
        <v>1879</v>
      </c>
      <c r="F118" s="568">
        <f t="shared" si="12"/>
        <v>0</v>
      </c>
      <c r="G118" s="567">
        <f t="shared" si="13"/>
        <v>0</v>
      </c>
      <c r="H118" s="569">
        <f t="shared" si="10"/>
        <v>0</v>
      </c>
      <c r="I118" s="377"/>
    </row>
    <row r="119" spans="1:9">
      <c r="A119" s="565" t="s">
        <v>1905</v>
      </c>
      <c r="B119" s="554" t="s">
        <v>1861</v>
      </c>
      <c r="C119" s="469">
        <v>83</v>
      </c>
      <c r="D119" s="567">
        <f t="shared" si="11"/>
        <v>0</v>
      </c>
      <c r="E119" s="378" t="s">
        <v>1879</v>
      </c>
      <c r="F119" s="568">
        <f t="shared" si="12"/>
        <v>0</v>
      </c>
      <c r="G119" s="567">
        <f t="shared" si="13"/>
        <v>0</v>
      </c>
      <c r="H119" s="569">
        <f t="shared" si="10"/>
        <v>0</v>
      </c>
      <c r="I119" s="377"/>
    </row>
    <row r="120" spans="1:9">
      <c r="A120" s="565" t="s">
        <v>1905</v>
      </c>
      <c r="B120" s="554" t="s">
        <v>1862</v>
      </c>
      <c r="C120" s="469">
        <v>83</v>
      </c>
      <c r="D120" s="567">
        <f t="shared" si="11"/>
        <v>0</v>
      </c>
      <c r="E120" s="378" t="s">
        <v>1879</v>
      </c>
      <c r="F120" s="568">
        <f t="shared" si="12"/>
        <v>0</v>
      </c>
      <c r="G120" s="567">
        <f t="shared" si="13"/>
        <v>0</v>
      </c>
      <c r="H120" s="569">
        <f t="shared" si="10"/>
        <v>0</v>
      </c>
      <c r="I120" s="377"/>
    </row>
    <row r="121" spans="1:9">
      <c r="A121" s="565" t="s">
        <v>1906</v>
      </c>
      <c r="B121" s="554" t="s">
        <v>1861</v>
      </c>
      <c r="C121" s="469">
        <v>46</v>
      </c>
      <c r="D121" s="567">
        <f t="shared" si="11"/>
        <v>0</v>
      </c>
      <c r="E121" s="378" t="s">
        <v>1879</v>
      </c>
      <c r="F121" s="568">
        <f t="shared" si="12"/>
        <v>0</v>
      </c>
      <c r="G121" s="567">
        <f t="shared" si="13"/>
        <v>0</v>
      </c>
      <c r="H121" s="569">
        <f t="shared" si="10"/>
        <v>0</v>
      </c>
      <c r="I121" s="377"/>
    </row>
    <row r="122" spans="1:9">
      <c r="A122" s="565" t="s">
        <v>1906</v>
      </c>
      <c r="B122" s="554" t="s">
        <v>1862</v>
      </c>
      <c r="C122" s="469">
        <v>46</v>
      </c>
      <c r="D122" s="567">
        <f t="shared" si="11"/>
        <v>0</v>
      </c>
      <c r="E122" s="378" t="s">
        <v>1879</v>
      </c>
      <c r="F122" s="568">
        <f t="shared" si="12"/>
        <v>0</v>
      </c>
      <c r="G122" s="567">
        <f t="shared" si="13"/>
        <v>0</v>
      </c>
      <c r="H122" s="569">
        <f t="shared" si="10"/>
        <v>0</v>
      </c>
      <c r="I122" s="377"/>
    </row>
    <row r="123" spans="1:9">
      <c r="A123" s="565" t="s">
        <v>1906</v>
      </c>
      <c r="B123" s="554" t="s">
        <v>172</v>
      </c>
      <c r="C123" s="469">
        <v>40</v>
      </c>
      <c r="D123" s="567">
        <f t="shared" si="11"/>
        <v>0</v>
      </c>
      <c r="E123" s="378" t="s">
        <v>1879</v>
      </c>
      <c r="F123" s="568">
        <f t="shared" si="12"/>
        <v>0</v>
      </c>
      <c r="G123" s="567">
        <f t="shared" si="13"/>
        <v>0</v>
      </c>
      <c r="H123" s="569">
        <f t="shared" si="10"/>
        <v>0</v>
      </c>
      <c r="I123" s="377"/>
    </row>
    <row r="124" spans="1:9">
      <c r="A124" s="565" t="s">
        <v>1907</v>
      </c>
      <c r="B124" s="554" t="s">
        <v>1861</v>
      </c>
      <c r="C124" s="469">
        <v>32</v>
      </c>
      <c r="D124" s="567">
        <f t="shared" si="11"/>
        <v>0</v>
      </c>
      <c r="E124" s="378" t="s">
        <v>1879</v>
      </c>
      <c r="F124" s="568">
        <f t="shared" si="12"/>
        <v>0</v>
      </c>
      <c r="G124" s="567">
        <f t="shared" si="13"/>
        <v>0</v>
      </c>
      <c r="H124" s="569">
        <f t="shared" si="10"/>
        <v>0</v>
      </c>
      <c r="I124" s="377"/>
    </row>
    <row r="125" spans="1:9">
      <c r="A125" s="565" t="s">
        <v>1907</v>
      </c>
      <c r="B125" s="554" t="s">
        <v>1862</v>
      </c>
      <c r="C125" s="469">
        <v>32</v>
      </c>
      <c r="D125" s="567">
        <f t="shared" si="11"/>
        <v>0</v>
      </c>
      <c r="E125" s="378" t="s">
        <v>1879</v>
      </c>
      <c r="F125" s="568">
        <f t="shared" si="12"/>
        <v>0</v>
      </c>
      <c r="G125" s="567">
        <f t="shared" si="13"/>
        <v>0</v>
      </c>
      <c r="H125" s="569">
        <f t="shared" si="10"/>
        <v>0</v>
      </c>
      <c r="I125" s="377"/>
    </row>
    <row r="126" spans="1:9">
      <c r="A126" s="565" t="s">
        <v>1907</v>
      </c>
      <c r="B126" s="554" t="s">
        <v>172</v>
      </c>
      <c r="C126" s="469">
        <v>184</v>
      </c>
      <c r="D126" s="567">
        <f t="shared" si="11"/>
        <v>0</v>
      </c>
      <c r="E126" s="378" t="s">
        <v>1879</v>
      </c>
      <c r="F126" s="568">
        <f t="shared" si="12"/>
        <v>0</v>
      </c>
      <c r="G126" s="567">
        <f t="shared" si="13"/>
        <v>0</v>
      </c>
      <c r="H126" s="569">
        <f t="shared" si="10"/>
        <v>0</v>
      </c>
      <c r="I126" s="377"/>
    </row>
    <row r="127" spans="1:9">
      <c r="A127" s="565" t="s">
        <v>1907</v>
      </c>
      <c r="B127" s="554" t="s">
        <v>172</v>
      </c>
      <c r="C127" s="469">
        <v>53</v>
      </c>
      <c r="D127" s="567">
        <f t="shared" si="11"/>
        <v>0</v>
      </c>
      <c r="E127" s="378" t="s">
        <v>1879</v>
      </c>
      <c r="F127" s="568">
        <f t="shared" si="12"/>
        <v>0</v>
      </c>
      <c r="G127" s="567">
        <f t="shared" si="13"/>
        <v>0</v>
      </c>
      <c r="H127" s="569">
        <f t="shared" si="10"/>
        <v>0</v>
      </c>
      <c r="I127" s="377"/>
    </row>
    <row r="128" spans="1:9">
      <c r="A128" s="570" t="s">
        <v>1907</v>
      </c>
      <c r="B128" s="554" t="s">
        <v>1861</v>
      </c>
      <c r="C128" s="469">
        <v>24</v>
      </c>
      <c r="D128" s="567">
        <f t="shared" si="11"/>
        <v>0</v>
      </c>
      <c r="E128" s="378" t="s">
        <v>1879</v>
      </c>
      <c r="F128" s="568">
        <f t="shared" si="12"/>
        <v>0</v>
      </c>
      <c r="G128" s="567">
        <f t="shared" si="13"/>
        <v>0</v>
      </c>
      <c r="H128" s="569">
        <f t="shared" si="10"/>
        <v>0</v>
      </c>
      <c r="I128" s="377"/>
    </row>
    <row r="129" spans="1:9">
      <c r="A129" s="570" t="s">
        <v>1907</v>
      </c>
      <c r="B129" s="554" t="s">
        <v>1862</v>
      </c>
      <c r="C129" s="469">
        <v>24</v>
      </c>
      <c r="D129" s="567">
        <f t="shared" si="11"/>
        <v>0</v>
      </c>
      <c r="E129" s="378" t="s">
        <v>1879</v>
      </c>
      <c r="F129" s="568">
        <f t="shared" si="12"/>
        <v>0</v>
      </c>
      <c r="G129" s="567">
        <f t="shared" si="13"/>
        <v>0</v>
      </c>
      <c r="H129" s="569">
        <f t="shared" si="10"/>
        <v>0</v>
      </c>
      <c r="I129" s="377"/>
    </row>
    <row r="130" spans="1:9">
      <c r="A130" s="589" t="s">
        <v>974</v>
      </c>
      <c r="B130" s="554" t="s">
        <v>1861</v>
      </c>
      <c r="C130" s="469">
        <v>723.43</v>
      </c>
      <c r="D130" s="567">
        <f t="shared" si="11"/>
        <v>0</v>
      </c>
      <c r="E130" s="378" t="s">
        <v>176</v>
      </c>
      <c r="F130" s="568">
        <f t="shared" si="12"/>
        <v>0</v>
      </c>
      <c r="G130" s="567">
        <f t="shared" si="13"/>
        <v>0</v>
      </c>
      <c r="H130" s="569">
        <f t="shared" si="10"/>
        <v>0</v>
      </c>
      <c r="I130" s="377"/>
    </row>
    <row r="131" spans="1:9">
      <c r="A131" s="589" t="s">
        <v>974</v>
      </c>
      <c r="B131" s="554" t="s">
        <v>1862</v>
      </c>
      <c r="C131" s="469">
        <v>723.43</v>
      </c>
      <c r="D131" s="567">
        <f t="shared" si="11"/>
        <v>0</v>
      </c>
      <c r="E131" s="378" t="s">
        <v>176</v>
      </c>
      <c r="F131" s="568">
        <f t="shared" si="12"/>
        <v>0</v>
      </c>
      <c r="G131" s="567">
        <f t="shared" si="13"/>
        <v>0</v>
      </c>
      <c r="H131" s="569">
        <f t="shared" si="10"/>
        <v>0</v>
      </c>
      <c r="I131" s="377"/>
    </row>
    <row r="132" spans="1:9">
      <c r="A132" s="589" t="s">
        <v>974</v>
      </c>
      <c r="B132" s="554" t="s">
        <v>172</v>
      </c>
      <c r="C132" s="469">
        <v>90.89</v>
      </c>
      <c r="D132" s="567">
        <f t="shared" si="11"/>
        <v>0</v>
      </c>
      <c r="E132" s="378" t="s">
        <v>176</v>
      </c>
      <c r="F132" s="568">
        <f t="shared" si="12"/>
        <v>0</v>
      </c>
      <c r="G132" s="567">
        <f t="shared" si="13"/>
        <v>0</v>
      </c>
      <c r="H132" s="569">
        <f t="shared" si="10"/>
        <v>0</v>
      </c>
      <c r="I132" s="377"/>
    </row>
    <row r="133" spans="1:9">
      <c r="A133" s="589" t="s">
        <v>974</v>
      </c>
      <c r="B133" s="561" t="s">
        <v>1869</v>
      </c>
      <c r="C133" s="469">
        <v>5150</v>
      </c>
      <c r="D133" s="567">
        <f t="shared" si="11"/>
        <v>0</v>
      </c>
      <c r="E133" s="378" t="s">
        <v>1883</v>
      </c>
      <c r="F133" s="568">
        <f t="shared" si="12"/>
        <v>0</v>
      </c>
      <c r="G133" s="567">
        <f t="shared" si="13"/>
        <v>0</v>
      </c>
      <c r="H133" s="569">
        <f t="shared" si="10"/>
        <v>0</v>
      </c>
      <c r="I133" s="377"/>
    </row>
    <row r="134" spans="1:9">
      <c r="A134" s="589" t="s">
        <v>974</v>
      </c>
      <c r="B134" s="561" t="s">
        <v>1866</v>
      </c>
      <c r="C134" s="469">
        <v>240</v>
      </c>
      <c r="D134" s="567">
        <f t="shared" si="11"/>
        <v>0</v>
      </c>
      <c r="E134" s="378" t="s">
        <v>1883</v>
      </c>
      <c r="F134" s="568">
        <f t="shared" si="12"/>
        <v>0</v>
      </c>
      <c r="G134" s="567">
        <f t="shared" si="13"/>
        <v>0</v>
      </c>
      <c r="H134" s="569">
        <f t="shared" si="10"/>
        <v>0</v>
      </c>
      <c r="I134" s="377"/>
    </row>
    <row r="135" spans="1:9">
      <c r="A135" s="589" t="s">
        <v>1923</v>
      </c>
      <c r="B135" s="554" t="s">
        <v>1861</v>
      </c>
      <c r="C135" s="469">
        <v>56.41</v>
      </c>
      <c r="D135" s="567">
        <f t="shared" si="11"/>
        <v>0</v>
      </c>
      <c r="E135" s="378" t="s">
        <v>1879</v>
      </c>
      <c r="F135" s="568">
        <f t="shared" si="12"/>
        <v>0</v>
      </c>
      <c r="G135" s="567">
        <f t="shared" si="13"/>
        <v>0</v>
      </c>
      <c r="H135" s="569">
        <f t="shared" si="10"/>
        <v>0</v>
      </c>
      <c r="I135" s="377"/>
    </row>
    <row r="136" spans="1:9">
      <c r="A136" s="589" t="s">
        <v>1923</v>
      </c>
      <c r="B136" s="554" t="s">
        <v>1862</v>
      </c>
      <c r="C136" s="469">
        <v>56.41</v>
      </c>
      <c r="D136" s="567">
        <f t="shared" si="11"/>
        <v>0</v>
      </c>
      <c r="E136" s="378" t="s">
        <v>176</v>
      </c>
      <c r="F136" s="568">
        <f t="shared" si="12"/>
        <v>0</v>
      </c>
      <c r="G136" s="567">
        <f t="shared" si="13"/>
        <v>0</v>
      </c>
      <c r="H136" s="569">
        <f t="shared" si="10"/>
        <v>0</v>
      </c>
      <c r="I136" s="377"/>
    </row>
    <row r="137" spans="1:9">
      <c r="A137" s="589" t="s">
        <v>1923</v>
      </c>
      <c r="B137" s="554" t="s">
        <v>172</v>
      </c>
      <c r="C137" s="469">
        <v>7.37</v>
      </c>
      <c r="D137" s="567">
        <f t="shared" si="11"/>
        <v>0</v>
      </c>
      <c r="E137" s="378" t="s">
        <v>1879</v>
      </c>
      <c r="F137" s="568">
        <f t="shared" si="12"/>
        <v>0</v>
      </c>
      <c r="G137" s="567">
        <f t="shared" si="13"/>
        <v>0</v>
      </c>
      <c r="H137" s="569">
        <f t="shared" si="10"/>
        <v>0</v>
      </c>
      <c r="I137" s="377"/>
    </row>
    <row r="138" spans="1:9">
      <c r="A138" s="589" t="s">
        <v>975</v>
      </c>
      <c r="B138" s="554" t="s">
        <v>1861</v>
      </c>
      <c r="C138" s="469">
        <v>1682.24</v>
      </c>
      <c r="D138" s="567">
        <f t="shared" ref="D138:D147" si="14">C138*F138</f>
        <v>0</v>
      </c>
      <c r="E138" s="378" t="s">
        <v>1879</v>
      </c>
      <c r="F138" s="568">
        <f t="shared" si="12"/>
        <v>0</v>
      </c>
      <c r="G138" s="567">
        <f t="shared" ref="G138:G147" si="15">E138*D138</f>
        <v>0</v>
      </c>
      <c r="H138" s="569">
        <f t="shared" si="10"/>
        <v>0</v>
      </c>
      <c r="I138" s="377"/>
    </row>
    <row r="139" spans="1:9">
      <c r="A139" s="589" t="s">
        <v>975</v>
      </c>
      <c r="B139" s="554" t="s">
        <v>1862</v>
      </c>
      <c r="C139" s="469">
        <v>2184.73</v>
      </c>
      <c r="D139" s="567">
        <f t="shared" si="14"/>
        <v>0</v>
      </c>
      <c r="E139" s="378" t="s">
        <v>176</v>
      </c>
      <c r="F139" s="568">
        <f t="shared" si="12"/>
        <v>0</v>
      </c>
      <c r="G139" s="567">
        <f t="shared" si="15"/>
        <v>0</v>
      </c>
      <c r="H139" s="569">
        <f t="shared" si="10"/>
        <v>0</v>
      </c>
      <c r="I139" s="377"/>
    </row>
    <row r="140" spans="1:9">
      <c r="A140" s="589" t="s">
        <v>975</v>
      </c>
      <c r="B140" s="554" t="s">
        <v>172</v>
      </c>
      <c r="C140" s="469">
        <v>1248.28</v>
      </c>
      <c r="D140" s="567">
        <f t="shared" si="14"/>
        <v>0</v>
      </c>
      <c r="E140" s="378" t="s">
        <v>1879</v>
      </c>
      <c r="F140" s="568">
        <f t="shared" ref="F140:F147" si="16">VLOOKUP(B140,$J$12:$K$29,2,FALSE)</f>
        <v>0</v>
      </c>
      <c r="G140" s="567">
        <f t="shared" si="15"/>
        <v>0</v>
      </c>
      <c r="H140" s="569">
        <f t="shared" si="10"/>
        <v>0</v>
      </c>
      <c r="I140" s="377"/>
    </row>
    <row r="141" spans="1:9">
      <c r="A141" s="589" t="s">
        <v>975</v>
      </c>
      <c r="B141" s="561" t="s">
        <v>1872</v>
      </c>
      <c r="C141" s="469">
        <v>48</v>
      </c>
      <c r="D141" s="567">
        <f t="shared" si="14"/>
        <v>0</v>
      </c>
      <c r="E141" s="378" t="s">
        <v>1883</v>
      </c>
      <c r="F141" s="568">
        <f t="shared" si="16"/>
        <v>0</v>
      </c>
      <c r="G141" s="567">
        <f t="shared" si="15"/>
        <v>0</v>
      </c>
      <c r="H141" s="569">
        <f t="shared" ref="H141:H147" si="17">G141</f>
        <v>0</v>
      </c>
      <c r="I141" s="377"/>
    </row>
    <row r="142" spans="1:9">
      <c r="A142" s="589" t="s">
        <v>975</v>
      </c>
      <c r="B142" s="561" t="s">
        <v>1875</v>
      </c>
      <c r="C142" s="469">
        <v>275</v>
      </c>
      <c r="D142" s="567">
        <f t="shared" si="14"/>
        <v>0</v>
      </c>
      <c r="E142" s="378" t="s">
        <v>1883</v>
      </c>
      <c r="F142" s="568">
        <f t="shared" si="16"/>
        <v>0</v>
      </c>
      <c r="G142" s="567">
        <f t="shared" si="15"/>
        <v>0</v>
      </c>
      <c r="H142" s="569">
        <f t="shared" si="17"/>
        <v>0</v>
      </c>
      <c r="I142" s="377"/>
    </row>
    <row r="143" spans="1:9">
      <c r="A143" s="589" t="s">
        <v>975</v>
      </c>
      <c r="B143" s="561" t="s">
        <v>1864</v>
      </c>
      <c r="C143" s="469">
        <v>30.6</v>
      </c>
      <c r="D143" s="567">
        <f t="shared" si="14"/>
        <v>0</v>
      </c>
      <c r="E143" s="378" t="s">
        <v>1883</v>
      </c>
      <c r="F143" s="568">
        <f t="shared" si="16"/>
        <v>0</v>
      </c>
      <c r="G143" s="567">
        <f t="shared" si="15"/>
        <v>0</v>
      </c>
      <c r="H143" s="569">
        <f t="shared" si="17"/>
        <v>0</v>
      </c>
      <c r="I143" s="377"/>
    </row>
    <row r="144" spans="1:9" s="575" customFormat="1">
      <c r="A144" s="590" t="s">
        <v>975</v>
      </c>
      <c r="B144" s="562" t="s">
        <v>1871</v>
      </c>
      <c r="C144" s="573">
        <v>381.75</v>
      </c>
      <c r="D144" s="567">
        <f t="shared" si="14"/>
        <v>0</v>
      </c>
      <c r="E144" s="574" t="s">
        <v>1883</v>
      </c>
      <c r="F144" s="568">
        <f t="shared" si="16"/>
        <v>0</v>
      </c>
      <c r="G144" s="567">
        <f t="shared" si="15"/>
        <v>0</v>
      </c>
      <c r="H144" s="569">
        <f t="shared" si="17"/>
        <v>0</v>
      </c>
    </row>
    <row r="145" spans="1:9">
      <c r="A145" s="589" t="s">
        <v>975</v>
      </c>
      <c r="B145" s="561" t="s">
        <v>1867</v>
      </c>
      <c r="C145" s="469">
        <v>196.56</v>
      </c>
      <c r="D145" s="567">
        <f t="shared" si="14"/>
        <v>0</v>
      </c>
      <c r="E145" s="378" t="s">
        <v>1883</v>
      </c>
      <c r="F145" s="568">
        <f t="shared" si="16"/>
        <v>0</v>
      </c>
      <c r="G145" s="567">
        <f t="shared" si="15"/>
        <v>0</v>
      </c>
      <c r="H145" s="569">
        <f t="shared" si="17"/>
        <v>0</v>
      </c>
      <c r="I145" s="377"/>
    </row>
    <row r="146" spans="1:9">
      <c r="A146" s="589" t="s">
        <v>1924</v>
      </c>
      <c r="B146" s="554" t="s">
        <v>1861</v>
      </c>
      <c r="C146" s="469">
        <v>3514</v>
      </c>
      <c r="D146" s="567">
        <f t="shared" si="14"/>
        <v>0</v>
      </c>
      <c r="E146" s="378" t="s">
        <v>1879</v>
      </c>
      <c r="F146" s="568">
        <f t="shared" si="16"/>
        <v>0</v>
      </c>
      <c r="G146" s="567">
        <f t="shared" si="15"/>
        <v>0</v>
      </c>
      <c r="H146" s="569">
        <f t="shared" si="17"/>
        <v>0</v>
      </c>
      <c r="I146" s="377"/>
    </row>
    <row r="147" spans="1:9">
      <c r="A147" s="589" t="s">
        <v>1924</v>
      </c>
      <c r="B147" s="554" t="s">
        <v>1862</v>
      </c>
      <c r="C147" s="591">
        <v>3415</v>
      </c>
      <c r="D147" s="567">
        <f t="shared" si="14"/>
        <v>0</v>
      </c>
      <c r="E147" s="572">
        <v>2</v>
      </c>
      <c r="F147" s="568">
        <f t="shared" si="16"/>
        <v>0</v>
      </c>
      <c r="G147" s="567">
        <f t="shared" si="15"/>
        <v>0</v>
      </c>
      <c r="H147" s="569">
        <f t="shared" si="17"/>
        <v>0</v>
      </c>
      <c r="I147" s="377"/>
    </row>
    <row r="148" spans="1:9">
      <c r="C148" s="633"/>
      <c r="D148" s="634">
        <f>SUM(D12:D147)</f>
        <v>0</v>
      </c>
      <c r="E148" s="473"/>
      <c r="F148" s="474"/>
      <c r="G148" s="472"/>
      <c r="H148" s="471">
        <f>SUM(H12:H147)</f>
        <v>0</v>
      </c>
    </row>
  </sheetData>
  <autoFilter ref="A11:H148" xr:uid="{02688DF9-0CAB-43DA-A45F-AF9CE7229A3A}"/>
  <printOptions horizontalCentered="1"/>
  <pageMargins left="0.7" right="0.7" top="0.75" bottom="0.75" header="0.3" footer="0.3"/>
  <pageSetup paperSize="9" scale="4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29"/>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09375" defaultRowHeight="13.2"/>
  <cols>
    <col min="1" max="2" width="35.6640625" style="373" bestFit="1" customWidth="1"/>
    <col min="3" max="3" width="23.6640625" style="373" customWidth="1"/>
    <col min="4" max="12" width="12.88671875" style="373" customWidth="1"/>
    <col min="13" max="13" width="1.6640625" style="373" customWidth="1"/>
    <col min="14" max="14" width="12.88671875" style="373" customWidth="1"/>
    <col min="15" max="15" width="1.5546875" style="373" customWidth="1"/>
    <col min="16" max="17" width="12.88671875" style="373" customWidth="1"/>
    <col min="18" max="16384" width="9.109375" style="373"/>
  </cols>
  <sheetData>
    <row r="1" spans="1:17">
      <c r="A1" s="384"/>
      <c r="B1" s="383"/>
      <c r="C1" s="383"/>
    </row>
    <row r="2" spans="1:17" ht="15">
      <c r="A2" s="401" t="str">
        <f>'1-Contractblad totaal'!A3</f>
        <v>Naam opdrachtgever</v>
      </c>
      <c r="B2" s="402" t="str">
        <f>'1-Contractblad totaal'!B3</f>
        <v>Gemeente Nissewaard</v>
      </c>
    </row>
    <row r="3" spans="1:17" ht="15">
      <c r="A3" s="401" t="str">
        <f>'1-Contractblad totaal'!A4</f>
        <v>Calculatie onderdeel</v>
      </c>
      <c r="B3" s="147" t="str">
        <f ca="1">MID(CELL("bestandsnaam",$D$9),SEARCH("]",CELL("bestandsnaam",$D$9),1)+1,256)</f>
        <v>11-Machinekosten</v>
      </c>
    </row>
    <row r="4" spans="1:17" ht="15">
      <c r="A4" s="401" t="str">
        <f>'1-Contractblad totaal'!A5</f>
        <v>Gebouw/plaats</v>
      </c>
      <c r="B4" s="402" t="str">
        <f>'1-Contractblad totaal'!B5</f>
        <v>Diverse locaties</v>
      </c>
    </row>
    <row r="5" spans="1:17" ht="15">
      <c r="A5" s="401" t="str">
        <f>'1-Contractblad totaal'!A6</f>
        <v>Referentie nummer</v>
      </c>
      <c r="B5" s="402" t="str">
        <f>'1-Contractblad totaal'!B6</f>
        <v>GNW-EA-ID.RT-2020</v>
      </c>
    </row>
    <row r="6" spans="1:17" ht="15">
      <c r="A6" s="401" t="str">
        <f>'1-Contractblad totaal'!A8</f>
        <v>Naam dienstverlener</v>
      </c>
      <c r="B6" s="402">
        <f>'1-Contractblad totaal'!B8</f>
        <v>0</v>
      </c>
    </row>
    <row r="7" spans="1:17" ht="15">
      <c r="A7" s="401" t="str">
        <f>'1-Contractblad totaal'!A9</f>
        <v>Prijspeil</v>
      </c>
      <c r="B7" s="122">
        <f>'1-Contractblad totaal'!B9</f>
        <v>44348</v>
      </c>
    </row>
    <row r="8" spans="1:17" ht="15">
      <c r="A8" s="401"/>
    </row>
    <row r="9" spans="1:17" ht="15">
      <c r="A9" s="385"/>
      <c r="B9" s="385"/>
      <c r="C9" s="386"/>
    </row>
    <row r="10" spans="1:17" s="387" customFormat="1" ht="58.5" customHeight="1">
      <c r="A10" s="165" t="s">
        <v>117</v>
      </c>
      <c r="B10" s="165" t="s">
        <v>92</v>
      </c>
      <c r="C10" s="165" t="s">
        <v>93</v>
      </c>
      <c r="D10" s="165" t="s">
        <v>164</v>
      </c>
      <c r="E10" s="165" t="s">
        <v>44</v>
      </c>
      <c r="F10" s="165" t="s">
        <v>165</v>
      </c>
      <c r="G10" s="165" t="s">
        <v>166</v>
      </c>
      <c r="H10" s="165" t="s">
        <v>68</v>
      </c>
      <c r="I10" s="165" t="s">
        <v>167</v>
      </c>
      <c r="J10" s="165" t="s">
        <v>168</v>
      </c>
      <c r="K10" s="165" t="s">
        <v>51</v>
      </c>
      <c r="L10" s="165" t="s">
        <v>169</v>
      </c>
      <c r="M10" s="373"/>
      <c r="N10" s="165" t="s">
        <v>170</v>
      </c>
      <c r="O10" s="373"/>
      <c r="P10" s="165" t="s">
        <v>27</v>
      </c>
      <c r="Q10" s="165" t="s">
        <v>120</v>
      </c>
    </row>
    <row r="11" spans="1:17">
      <c r="D11" s="388"/>
      <c r="E11" s="388"/>
      <c r="F11" s="389"/>
      <c r="G11" s="388"/>
      <c r="H11" s="388"/>
      <c r="J11" s="470">
        <v>0</v>
      </c>
      <c r="K11" s="470">
        <v>0</v>
      </c>
      <c r="L11" s="470">
        <v>0</v>
      </c>
      <c r="N11" s="390"/>
      <c r="P11" s="389"/>
    </row>
    <row r="12" spans="1:17">
      <c r="A12" s="450"/>
      <c r="B12" s="450"/>
      <c r="C12" s="451"/>
      <c r="D12" s="452">
        <v>0</v>
      </c>
      <c r="E12" s="452">
        <v>0</v>
      </c>
      <c r="F12" s="391">
        <f>D12-E12</f>
        <v>0</v>
      </c>
      <c r="G12" s="448">
        <v>0</v>
      </c>
      <c r="H12" s="452">
        <v>0</v>
      </c>
      <c r="I12" s="392">
        <f>IF(G12=0,0,(F12-H12)/G12)</f>
        <v>0</v>
      </c>
      <c r="J12" s="393">
        <f>D12*$J$11</f>
        <v>0</v>
      </c>
      <c r="K12" s="392">
        <f>D12*$K$11</f>
        <v>0</v>
      </c>
      <c r="L12" s="394">
        <f>$L$11*D12</f>
        <v>0</v>
      </c>
      <c r="N12" s="395">
        <f>SUM(I12:L12)</f>
        <v>0</v>
      </c>
      <c r="P12" s="448">
        <v>0</v>
      </c>
      <c r="Q12" s="392">
        <f>N12*P12</f>
        <v>0</v>
      </c>
    </row>
    <row r="13" spans="1:17">
      <c r="A13" s="450"/>
      <c r="B13" s="450"/>
      <c r="C13" s="451"/>
      <c r="D13" s="452">
        <v>0</v>
      </c>
      <c r="E13" s="452">
        <v>0</v>
      </c>
      <c r="F13" s="391">
        <f>D13-E13</f>
        <v>0</v>
      </c>
      <c r="G13" s="448">
        <v>0</v>
      </c>
      <c r="H13" s="452">
        <v>0</v>
      </c>
      <c r="I13" s="392">
        <f>IF(G13=0,0,(F13-H13)/G13)</f>
        <v>0</v>
      </c>
      <c r="J13" s="393">
        <f>D13*$J$11</f>
        <v>0</v>
      </c>
      <c r="K13" s="392">
        <f>D13*$K$11</f>
        <v>0</v>
      </c>
      <c r="L13" s="394">
        <f>$L$11*D13</f>
        <v>0</v>
      </c>
      <c r="N13" s="395">
        <f>SUM(I13:L13)</f>
        <v>0</v>
      </c>
      <c r="P13" s="448">
        <v>0</v>
      </c>
      <c r="Q13" s="392">
        <f>N13*P13</f>
        <v>0</v>
      </c>
    </row>
    <row r="14" spans="1:17">
      <c r="A14" s="450"/>
      <c r="B14" s="450"/>
      <c r="C14" s="451"/>
      <c r="D14" s="452">
        <v>0</v>
      </c>
      <c r="E14" s="452">
        <v>0</v>
      </c>
      <c r="F14" s="391">
        <f>D14-E14</f>
        <v>0</v>
      </c>
      <c r="G14" s="448">
        <v>0</v>
      </c>
      <c r="H14" s="452">
        <v>0</v>
      </c>
      <c r="I14" s="392">
        <f>IF(G14=0,0,(F14-H14)/G14)</f>
        <v>0</v>
      </c>
      <c r="J14" s="393">
        <f>D14*$J$11</f>
        <v>0</v>
      </c>
      <c r="K14" s="392">
        <f>D14*$K$11</f>
        <v>0</v>
      </c>
      <c r="L14" s="394">
        <f>$L$11*D14</f>
        <v>0</v>
      </c>
      <c r="N14" s="395">
        <f>SUM(I14:L14)</f>
        <v>0</v>
      </c>
      <c r="P14" s="448">
        <v>0</v>
      </c>
      <c r="Q14" s="392">
        <f>N14*P14</f>
        <v>0</v>
      </c>
    </row>
    <row r="15" spans="1:17">
      <c r="A15" s="450"/>
      <c r="B15" s="450"/>
      <c r="C15" s="451"/>
      <c r="D15" s="452">
        <v>0</v>
      </c>
      <c r="E15" s="452">
        <v>0</v>
      </c>
      <c r="F15" s="391">
        <f t="shared" ref="F15:F16" si="0">D15-E15</f>
        <v>0</v>
      </c>
      <c r="G15" s="448">
        <v>0</v>
      </c>
      <c r="H15" s="452">
        <v>0</v>
      </c>
      <c r="I15" s="392">
        <f t="shared" ref="I15:I16" si="1">IF(G15=0,0,(F15-H15)/G15)</f>
        <v>0</v>
      </c>
      <c r="J15" s="393">
        <f t="shared" ref="J15:J16" si="2">D15*$J$11</f>
        <v>0</v>
      </c>
      <c r="K15" s="392">
        <f t="shared" ref="K15:K16" si="3">D15*$K$11</f>
        <v>0</v>
      </c>
      <c r="L15" s="394">
        <f t="shared" ref="L15:L16" si="4">$L$11*D15</f>
        <v>0</v>
      </c>
      <c r="N15" s="395">
        <f t="shared" ref="N15:N16" si="5">SUM(I15:L15)</f>
        <v>0</v>
      </c>
      <c r="P15" s="448">
        <v>0</v>
      </c>
      <c r="Q15" s="392">
        <f t="shared" ref="Q15:Q16" si="6">N15*P15</f>
        <v>0</v>
      </c>
    </row>
    <row r="16" spans="1:17">
      <c r="A16" s="450"/>
      <c r="B16" s="450"/>
      <c r="C16" s="451"/>
      <c r="D16" s="452">
        <v>0</v>
      </c>
      <c r="E16" s="452">
        <v>0</v>
      </c>
      <c r="F16" s="391">
        <f t="shared" si="0"/>
        <v>0</v>
      </c>
      <c r="G16" s="448">
        <v>0</v>
      </c>
      <c r="H16" s="452">
        <v>0</v>
      </c>
      <c r="I16" s="392">
        <f t="shared" si="1"/>
        <v>0</v>
      </c>
      <c r="J16" s="393">
        <f t="shared" si="2"/>
        <v>0</v>
      </c>
      <c r="K16" s="392">
        <f t="shared" si="3"/>
        <v>0</v>
      </c>
      <c r="L16" s="394">
        <f t="shared" si="4"/>
        <v>0</v>
      </c>
      <c r="N16" s="395">
        <f t="shared" si="5"/>
        <v>0</v>
      </c>
      <c r="P16" s="448">
        <v>0</v>
      </c>
      <c r="Q16" s="392">
        <f t="shared" si="6"/>
        <v>0</v>
      </c>
    </row>
    <row r="17" spans="1:17">
      <c r="A17" s="450"/>
      <c r="B17" s="450"/>
      <c r="C17" s="451"/>
      <c r="D17" s="452">
        <v>0</v>
      </c>
      <c r="E17" s="452">
        <v>0</v>
      </c>
      <c r="F17" s="391">
        <f t="shared" ref="F17:F27" si="7">D17-E17</f>
        <v>0</v>
      </c>
      <c r="G17" s="448">
        <v>0</v>
      </c>
      <c r="H17" s="452">
        <v>0</v>
      </c>
      <c r="I17" s="392">
        <f t="shared" ref="I17:I27" si="8">IF(G17=0,0,(F17-H17)/G17)</f>
        <v>0</v>
      </c>
      <c r="J17" s="393">
        <f t="shared" ref="J17:J27" si="9">D17*$J$11</f>
        <v>0</v>
      </c>
      <c r="K17" s="392">
        <f t="shared" ref="K17:K27" si="10">D17*$K$11</f>
        <v>0</v>
      </c>
      <c r="L17" s="394">
        <f t="shared" ref="L17:L27" si="11">$L$11*D17</f>
        <v>0</v>
      </c>
      <c r="N17" s="395">
        <f t="shared" ref="N17:N27" si="12">SUM(I17:L17)</f>
        <v>0</v>
      </c>
      <c r="P17" s="448">
        <v>0</v>
      </c>
      <c r="Q17" s="392">
        <f t="shared" ref="Q17:Q27" si="13">N17*P17</f>
        <v>0</v>
      </c>
    </row>
    <row r="18" spans="1:17">
      <c r="A18" s="450"/>
      <c r="B18" s="450"/>
      <c r="C18" s="451"/>
      <c r="D18" s="452">
        <v>0</v>
      </c>
      <c r="E18" s="452">
        <v>0</v>
      </c>
      <c r="F18" s="391">
        <f t="shared" si="7"/>
        <v>0</v>
      </c>
      <c r="G18" s="448">
        <v>0</v>
      </c>
      <c r="H18" s="452">
        <v>0</v>
      </c>
      <c r="I18" s="392">
        <f t="shared" si="8"/>
        <v>0</v>
      </c>
      <c r="J18" s="393">
        <f t="shared" si="9"/>
        <v>0</v>
      </c>
      <c r="K18" s="392">
        <f t="shared" si="10"/>
        <v>0</v>
      </c>
      <c r="L18" s="394">
        <f t="shared" si="11"/>
        <v>0</v>
      </c>
      <c r="N18" s="395">
        <f t="shared" si="12"/>
        <v>0</v>
      </c>
      <c r="P18" s="448">
        <v>0</v>
      </c>
      <c r="Q18" s="392">
        <f t="shared" si="13"/>
        <v>0</v>
      </c>
    </row>
    <row r="19" spans="1:17">
      <c r="A19" s="450"/>
      <c r="B19" s="450"/>
      <c r="C19" s="451"/>
      <c r="D19" s="452">
        <v>0</v>
      </c>
      <c r="E19" s="452">
        <v>0</v>
      </c>
      <c r="F19" s="391">
        <f t="shared" si="7"/>
        <v>0</v>
      </c>
      <c r="G19" s="448">
        <v>0</v>
      </c>
      <c r="H19" s="452">
        <v>0</v>
      </c>
      <c r="I19" s="392">
        <f t="shared" si="8"/>
        <v>0</v>
      </c>
      <c r="J19" s="393">
        <f t="shared" si="9"/>
        <v>0</v>
      </c>
      <c r="K19" s="392">
        <f t="shared" si="10"/>
        <v>0</v>
      </c>
      <c r="L19" s="394">
        <f t="shared" si="11"/>
        <v>0</v>
      </c>
      <c r="N19" s="395">
        <f t="shared" si="12"/>
        <v>0</v>
      </c>
      <c r="P19" s="448">
        <v>0</v>
      </c>
      <c r="Q19" s="392">
        <f t="shared" si="13"/>
        <v>0</v>
      </c>
    </row>
    <row r="20" spans="1:17">
      <c r="A20" s="450"/>
      <c r="B20" s="450"/>
      <c r="C20" s="451"/>
      <c r="D20" s="452">
        <v>0</v>
      </c>
      <c r="E20" s="452">
        <v>0</v>
      </c>
      <c r="F20" s="391">
        <f t="shared" si="7"/>
        <v>0</v>
      </c>
      <c r="G20" s="448">
        <v>0</v>
      </c>
      <c r="H20" s="452">
        <v>0</v>
      </c>
      <c r="I20" s="392">
        <f t="shared" si="8"/>
        <v>0</v>
      </c>
      <c r="J20" s="393">
        <f t="shared" si="9"/>
        <v>0</v>
      </c>
      <c r="K20" s="392">
        <f t="shared" si="10"/>
        <v>0</v>
      </c>
      <c r="L20" s="394">
        <f t="shared" si="11"/>
        <v>0</v>
      </c>
      <c r="N20" s="395">
        <f t="shared" si="12"/>
        <v>0</v>
      </c>
      <c r="P20" s="448">
        <v>0</v>
      </c>
      <c r="Q20" s="392">
        <f t="shared" si="13"/>
        <v>0</v>
      </c>
    </row>
    <row r="21" spans="1:17">
      <c r="A21" s="450"/>
      <c r="B21" s="450"/>
      <c r="C21" s="451"/>
      <c r="D21" s="452">
        <v>0</v>
      </c>
      <c r="E21" s="452">
        <v>0</v>
      </c>
      <c r="F21" s="391">
        <f t="shared" si="7"/>
        <v>0</v>
      </c>
      <c r="G21" s="448">
        <v>0</v>
      </c>
      <c r="H21" s="452">
        <v>0</v>
      </c>
      <c r="I21" s="392">
        <f t="shared" si="8"/>
        <v>0</v>
      </c>
      <c r="J21" s="393">
        <f t="shared" si="9"/>
        <v>0</v>
      </c>
      <c r="K21" s="392">
        <f t="shared" si="10"/>
        <v>0</v>
      </c>
      <c r="L21" s="394">
        <f t="shared" si="11"/>
        <v>0</v>
      </c>
      <c r="N21" s="395">
        <f t="shared" si="12"/>
        <v>0</v>
      </c>
      <c r="P21" s="448">
        <v>0</v>
      </c>
      <c r="Q21" s="392">
        <f t="shared" si="13"/>
        <v>0</v>
      </c>
    </row>
    <row r="22" spans="1:17">
      <c r="A22" s="450"/>
      <c r="B22" s="450"/>
      <c r="C22" s="451"/>
      <c r="D22" s="452">
        <v>0</v>
      </c>
      <c r="E22" s="452">
        <v>0</v>
      </c>
      <c r="F22" s="391">
        <f t="shared" si="7"/>
        <v>0</v>
      </c>
      <c r="G22" s="448">
        <v>0</v>
      </c>
      <c r="H22" s="452">
        <v>0</v>
      </c>
      <c r="I22" s="392">
        <f t="shared" si="8"/>
        <v>0</v>
      </c>
      <c r="J22" s="393">
        <f t="shared" si="9"/>
        <v>0</v>
      </c>
      <c r="K22" s="392">
        <f t="shared" si="10"/>
        <v>0</v>
      </c>
      <c r="L22" s="394">
        <f t="shared" si="11"/>
        <v>0</v>
      </c>
      <c r="N22" s="395">
        <f t="shared" si="12"/>
        <v>0</v>
      </c>
      <c r="P22" s="448">
        <v>0</v>
      </c>
      <c r="Q22" s="392">
        <f t="shared" si="13"/>
        <v>0</v>
      </c>
    </row>
    <row r="23" spans="1:17">
      <c r="A23" s="450"/>
      <c r="B23" s="450"/>
      <c r="C23" s="451"/>
      <c r="D23" s="452">
        <v>0</v>
      </c>
      <c r="E23" s="452">
        <v>0</v>
      </c>
      <c r="F23" s="391">
        <f t="shared" si="7"/>
        <v>0</v>
      </c>
      <c r="G23" s="448">
        <v>0</v>
      </c>
      <c r="H23" s="452">
        <v>0</v>
      </c>
      <c r="I23" s="392">
        <f t="shared" si="8"/>
        <v>0</v>
      </c>
      <c r="J23" s="393">
        <f t="shared" si="9"/>
        <v>0</v>
      </c>
      <c r="K23" s="392">
        <f t="shared" si="10"/>
        <v>0</v>
      </c>
      <c r="L23" s="394">
        <f t="shared" si="11"/>
        <v>0</v>
      </c>
      <c r="N23" s="395">
        <f t="shared" si="12"/>
        <v>0</v>
      </c>
      <c r="P23" s="448">
        <v>0</v>
      </c>
      <c r="Q23" s="392">
        <f t="shared" si="13"/>
        <v>0</v>
      </c>
    </row>
    <row r="24" spans="1:17">
      <c r="A24" s="450"/>
      <c r="B24" s="450"/>
      <c r="C24" s="451"/>
      <c r="D24" s="452">
        <v>0</v>
      </c>
      <c r="E24" s="452">
        <v>0</v>
      </c>
      <c r="F24" s="391">
        <f t="shared" si="7"/>
        <v>0</v>
      </c>
      <c r="G24" s="448">
        <v>0</v>
      </c>
      <c r="H24" s="452">
        <v>0</v>
      </c>
      <c r="I24" s="392">
        <f t="shared" si="8"/>
        <v>0</v>
      </c>
      <c r="J24" s="393">
        <f t="shared" si="9"/>
        <v>0</v>
      </c>
      <c r="K24" s="392">
        <f t="shared" si="10"/>
        <v>0</v>
      </c>
      <c r="L24" s="394">
        <f t="shared" si="11"/>
        <v>0</v>
      </c>
      <c r="N24" s="395">
        <f t="shared" si="12"/>
        <v>0</v>
      </c>
      <c r="P24" s="448">
        <v>0</v>
      </c>
      <c r="Q24" s="392">
        <f t="shared" si="13"/>
        <v>0</v>
      </c>
    </row>
    <row r="25" spans="1:17">
      <c r="A25" s="450"/>
      <c r="B25" s="450"/>
      <c r="C25" s="451"/>
      <c r="D25" s="452">
        <v>0</v>
      </c>
      <c r="E25" s="452">
        <v>0</v>
      </c>
      <c r="F25" s="391">
        <f t="shared" si="7"/>
        <v>0</v>
      </c>
      <c r="G25" s="448">
        <v>0</v>
      </c>
      <c r="H25" s="452">
        <v>0</v>
      </c>
      <c r="I25" s="392">
        <f t="shared" si="8"/>
        <v>0</v>
      </c>
      <c r="J25" s="393">
        <f t="shared" si="9"/>
        <v>0</v>
      </c>
      <c r="K25" s="392">
        <f t="shared" si="10"/>
        <v>0</v>
      </c>
      <c r="L25" s="394">
        <f t="shared" si="11"/>
        <v>0</v>
      </c>
      <c r="N25" s="395">
        <f t="shared" si="12"/>
        <v>0</v>
      </c>
      <c r="P25" s="448">
        <v>0</v>
      </c>
      <c r="Q25" s="392">
        <f t="shared" si="13"/>
        <v>0</v>
      </c>
    </row>
    <row r="26" spans="1:17">
      <c r="A26" s="450"/>
      <c r="B26" s="450"/>
      <c r="C26" s="451"/>
      <c r="D26" s="452">
        <v>0</v>
      </c>
      <c r="E26" s="452">
        <v>0</v>
      </c>
      <c r="F26" s="391">
        <f t="shared" si="7"/>
        <v>0</v>
      </c>
      <c r="G26" s="448">
        <v>0</v>
      </c>
      <c r="H26" s="452">
        <v>0</v>
      </c>
      <c r="I26" s="392">
        <f t="shared" si="8"/>
        <v>0</v>
      </c>
      <c r="J26" s="393">
        <f t="shared" si="9"/>
        <v>0</v>
      </c>
      <c r="K26" s="392">
        <f t="shared" si="10"/>
        <v>0</v>
      </c>
      <c r="L26" s="394">
        <f t="shared" si="11"/>
        <v>0</v>
      </c>
      <c r="N26" s="395">
        <f t="shared" si="12"/>
        <v>0</v>
      </c>
      <c r="P26" s="448">
        <v>0</v>
      </c>
      <c r="Q26" s="392">
        <f t="shared" si="13"/>
        <v>0</v>
      </c>
    </row>
    <row r="27" spans="1:17">
      <c r="A27" s="450"/>
      <c r="B27" s="450"/>
      <c r="C27" s="451"/>
      <c r="D27" s="452">
        <v>0</v>
      </c>
      <c r="E27" s="452">
        <v>0</v>
      </c>
      <c r="F27" s="391">
        <f t="shared" si="7"/>
        <v>0</v>
      </c>
      <c r="G27" s="448">
        <v>0</v>
      </c>
      <c r="H27" s="452">
        <v>0</v>
      </c>
      <c r="I27" s="392">
        <f t="shared" si="8"/>
        <v>0</v>
      </c>
      <c r="J27" s="393">
        <f t="shared" si="9"/>
        <v>0</v>
      </c>
      <c r="K27" s="392">
        <f t="shared" si="10"/>
        <v>0</v>
      </c>
      <c r="L27" s="394">
        <f t="shared" si="11"/>
        <v>0</v>
      </c>
      <c r="N27" s="395">
        <f t="shared" si="12"/>
        <v>0</v>
      </c>
      <c r="P27" s="448">
        <v>0</v>
      </c>
      <c r="Q27" s="392">
        <f t="shared" si="13"/>
        <v>0</v>
      </c>
    </row>
    <row r="29" spans="1:17">
      <c r="A29" s="396"/>
      <c r="B29" s="396" t="s">
        <v>9</v>
      </c>
      <c r="C29" s="397"/>
      <c r="D29" s="397"/>
      <c r="E29" s="397"/>
      <c r="F29" s="397"/>
      <c r="G29" s="397"/>
      <c r="H29" s="397"/>
      <c r="I29" s="397"/>
      <c r="J29" s="397"/>
      <c r="K29" s="397"/>
      <c r="L29" s="398"/>
      <c r="P29" s="399">
        <f>SUM(P12:P27)</f>
        <v>0</v>
      </c>
      <c r="Q29" s="400">
        <f>SUM(Q12:Q27)</f>
        <v>0</v>
      </c>
    </row>
  </sheetData>
  <pageMargins left="0.59729166666666667" right="0.7" top="0.75" bottom="0.75" header="0.3" footer="0.3"/>
  <pageSetup paperSize="9" scale="53" fitToHeight="0" orientation="landscape" r:id="rId1"/>
  <headerFooter>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M86"/>
  <sheetViews>
    <sheetView showGridLines="0" zoomScale="80" zoomScaleNormal="80" zoomScaleSheetLayoutView="100" zoomScalePageLayoutView="50" workbookViewId="0"/>
  </sheetViews>
  <sheetFormatPr defaultColWidth="9.109375" defaultRowHeight="13.2"/>
  <cols>
    <col min="1" max="1" width="40" style="373" bestFit="1" customWidth="1"/>
    <col min="2" max="2" width="17.21875" style="373" customWidth="1"/>
    <col min="3" max="12" width="14.109375" style="373" customWidth="1"/>
    <col min="13" max="13" width="15.44140625" style="373" bestFit="1" customWidth="1"/>
    <col min="14" max="14" width="14.109375" style="373" customWidth="1"/>
    <col min="15" max="16384" width="9.109375" style="373"/>
  </cols>
  <sheetData>
    <row r="1" spans="1:13">
      <c r="A1" s="447" t="s">
        <v>28</v>
      </c>
      <c r="B1" s="108"/>
      <c r="C1" s="108"/>
      <c r="D1" s="108"/>
      <c r="E1" s="108"/>
      <c r="F1" s="108"/>
      <c r="G1" s="108"/>
      <c r="H1" s="108"/>
      <c r="I1" s="108"/>
    </row>
    <row r="2" spans="1:13" ht="15.6">
      <c r="A2" s="578"/>
      <c r="B2" s="578"/>
      <c r="C2" s="578"/>
      <c r="D2" s="108"/>
      <c r="E2" s="108"/>
      <c r="F2" s="108"/>
      <c r="G2" s="579"/>
      <c r="H2" s="579"/>
      <c r="I2" s="579"/>
      <c r="J2" s="579"/>
      <c r="K2" s="643" t="s">
        <v>2181</v>
      </c>
      <c r="L2" s="643"/>
    </row>
    <row r="3" spans="1:13" ht="37.799999999999997">
      <c r="A3" s="552" t="str">
        <f>'[17]1-Contractblad totaal'!A3</f>
        <v>Naam opdrachtgever</v>
      </c>
      <c r="B3" s="553" t="str">
        <f>'1-Contractblad totaal'!B3</f>
        <v>Gemeente Nissewaard</v>
      </c>
      <c r="C3" s="580"/>
      <c r="E3" s="750" t="s">
        <v>1910</v>
      </c>
      <c r="F3" s="750"/>
      <c r="G3" s="598" t="s">
        <v>2226</v>
      </c>
      <c r="H3" s="598" t="s">
        <v>1980</v>
      </c>
      <c r="I3" s="581"/>
      <c r="K3" s="497" t="s">
        <v>2182</v>
      </c>
      <c r="L3" s="497" t="s">
        <v>2183</v>
      </c>
    </row>
    <row r="4" spans="1:13" ht="30.6" customHeight="1">
      <c r="A4" s="552" t="str">
        <f>'[17]1-Contractblad totaal'!A4</f>
        <v>Calculatie onderdeel</v>
      </c>
      <c r="B4" s="580" t="str">
        <f ca="1">MID(CELL("bestandsnaam",$E$2),SEARCH("]",CELL("bestandsnaam",$C$18),1)+1,256)</f>
        <v>12a-Sanitaire voorzieningen</v>
      </c>
      <c r="C4" s="580"/>
      <c r="E4" s="749" t="s">
        <v>2215</v>
      </c>
      <c r="F4" s="749"/>
      <c r="G4" s="674"/>
      <c r="H4" s="675"/>
      <c r="I4" s="579"/>
      <c r="K4" s="676">
        <v>0.05</v>
      </c>
      <c r="L4" s="677"/>
    </row>
    <row r="5" spans="1:13" ht="15">
      <c r="A5" s="552" t="str">
        <f>'[17]1-Contractblad totaal'!A5</f>
        <v>Gebouw/plaats</v>
      </c>
      <c r="B5" s="553" t="str">
        <f>'1-Contractblad totaal'!B5</f>
        <v>Diverse locaties</v>
      </c>
      <c r="C5" s="580"/>
      <c r="E5" s="749" t="s">
        <v>2205</v>
      </c>
      <c r="F5" s="749"/>
      <c r="G5" s="453"/>
      <c r="H5" s="597"/>
      <c r="I5" s="579"/>
      <c r="K5" s="639" t="s">
        <v>2184</v>
      </c>
      <c r="L5" s="642"/>
    </row>
    <row r="6" spans="1:13" ht="15">
      <c r="A6" s="552" t="str">
        <f>'[17]1-Contractblad totaal'!A6</f>
        <v>Besteknummer</v>
      </c>
      <c r="B6" s="553" t="str">
        <f>'1-Contractblad totaal'!B6</f>
        <v>GNW-EA-ID.RT-2020</v>
      </c>
      <c r="C6" s="580"/>
      <c r="E6" s="749" t="s">
        <v>2203</v>
      </c>
      <c r="F6" s="749"/>
      <c r="G6" s="453"/>
      <c r="H6" s="597"/>
      <c r="I6" s="579"/>
      <c r="K6" s="639" t="s">
        <v>2185</v>
      </c>
      <c r="L6" s="642"/>
    </row>
    <row r="7" spans="1:13" ht="15">
      <c r="A7" s="552" t="str">
        <f>'[17]1-Contractblad totaal'!A8</f>
        <v>Naam dienstverlener</v>
      </c>
      <c r="B7" s="690">
        <v>0</v>
      </c>
      <c r="C7" s="580"/>
      <c r="E7" s="749" t="s">
        <v>2199</v>
      </c>
      <c r="F7" s="749"/>
      <c r="G7" s="453"/>
      <c r="H7" s="597"/>
      <c r="I7" s="582"/>
      <c r="K7" s="639" t="s">
        <v>2186</v>
      </c>
      <c r="L7" s="642"/>
    </row>
    <row r="8" spans="1:13" ht="15">
      <c r="A8" s="552" t="str">
        <f>'[17]1-Contractblad totaal'!A9</f>
        <v>Prijspeil</v>
      </c>
      <c r="B8" s="559">
        <f>'1-Contractblad totaal'!B9</f>
        <v>44348</v>
      </c>
      <c r="C8" s="559"/>
      <c r="E8" s="749" t="s">
        <v>2200</v>
      </c>
      <c r="F8" s="749"/>
      <c r="G8" s="453"/>
      <c r="H8" s="597"/>
      <c r="I8" s="582"/>
      <c r="K8" s="639" t="s">
        <v>2187</v>
      </c>
      <c r="L8" s="642"/>
    </row>
    <row r="9" spans="1:13" ht="15">
      <c r="A9" s="552"/>
      <c r="B9" s="552"/>
      <c r="C9" s="552"/>
      <c r="D9" s="580"/>
      <c r="E9" s="749" t="s">
        <v>2204</v>
      </c>
      <c r="F9" s="749"/>
      <c r="G9" s="453"/>
      <c r="H9" s="597"/>
      <c r="I9" s="582"/>
      <c r="K9" s="639" t="s">
        <v>2188</v>
      </c>
      <c r="L9" s="642"/>
    </row>
    <row r="10" spans="1:13" ht="15">
      <c r="A10" s="552"/>
      <c r="B10" s="552"/>
      <c r="C10" s="552"/>
      <c r="D10" s="580"/>
      <c r="E10" s="749" t="s">
        <v>2206</v>
      </c>
      <c r="F10" s="749"/>
      <c r="G10" s="453"/>
      <c r="H10" s="597"/>
      <c r="I10" s="582"/>
      <c r="K10" s="639" t="s">
        <v>2189</v>
      </c>
      <c r="L10" s="642"/>
    </row>
    <row r="11" spans="1:13" ht="15">
      <c r="A11" s="552"/>
      <c r="B11" s="552"/>
      <c r="C11" s="552"/>
      <c r="D11" s="580"/>
      <c r="E11" s="749" t="str">
        <f>I19</f>
        <v>Avfalbakken</v>
      </c>
      <c r="F11" s="749"/>
      <c r="G11" s="597"/>
      <c r="H11" s="453"/>
      <c r="I11" s="582"/>
      <c r="K11" s="680" t="s">
        <v>2216</v>
      </c>
    </row>
    <row r="12" spans="1:13" ht="15">
      <c r="A12" s="552"/>
      <c r="B12" s="552"/>
      <c r="C12" s="552"/>
      <c r="D12" s="580"/>
      <c r="E12" s="749" t="str">
        <f>J19</f>
        <v>Toilet borstel houders</v>
      </c>
      <c r="F12" s="749"/>
      <c r="G12" s="597"/>
      <c r="H12" s="453"/>
      <c r="I12" s="582"/>
    </row>
    <row r="13" spans="1:13" ht="15">
      <c r="A13" s="552"/>
      <c r="B13" s="552"/>
      <c r="C13" s="552"/>
      <c r="D13" s="580"/>
      <c r="E13" s="749" t="str">
        <f>K19</f>
        <v>Inloopmat maat 85 * 120</v>
      </c>
      <c r="F13" s="749"/>
      <c r="G13" s="597"/>
      <c r="H13" s="453"/>
      <c r="I13" s="582"/>
      <c r="J13" s="582"/>
      <c r="K13" s="582"/>
      <c r="L13" s="582"/>
      <c r="M13" s="582"/>
    </row>
    <row r="14" spans="1:13" ht="15">
      <c r="A14" s="552"/>
      <c r="B14" s="552"/>
      <c r="C14" s="552"/>
      <c r="D14" s="580"/>
      <c r="E14" s="749" t="str">
        <f>L19</f>
        <v>Inloopmat maat 150 * 250</v>
      </c>
      <c r="F14" s="749"/>
      <c r="G14" s="597"/>
      <c r="H14" s="453"/>
      <c r="I14" s="582"/>
      <c r="J14" s="582"/>
      <c r="K14" s="582"/>
      <c r="L14" s="582"/>
      <c r="M14" s="582"/>
    </row>
    <row r="15" spans="1:13" ht="15">
      <c r="A15" s="552"/>
      <c r="B15" s="580"/>
      <c r="C15" s="635"/>
      <c r="D15" s="635"/>
      <c r="E15" s="636"/>
      <c r="F15" s="636"/>
      <c r="G15" s="626"/>
      <c r="H15" s="582"/>
    </row>
    <row r="16" spans="1:13" ht="15">
      <c r="A16" s="670" t="s">
        <v>2213</v>
      </c>
      <c r="B16" s="671"/>
      <c r="C16" s="672"/>
      <c r="D16" s="672"/>
      <c r="E16" s="673"/>
      <c r="F16" s="673"/>
      <c r="G16" s="673"/>
      <c r="H16" s="582"/>
    </row>
    <row r="17" spans="1:13" ht="15">
      <c r="A17" s="670" t="s">
        <v>2214</v>
      </c>
      <c r="B17" s="671"/>
      <c r="C17" s="672"/>
      <c r="D17" s="672"/>
      <c r="E17" s="673"/>
      <c r="F17" s="673"/>
      <c r="G17" s="673"/>
      <c r="H17" s="582"/>
    </row>
    <row r="18" spans="1:13" ht="15">
      <c r="C18" s="579"/>
      <c r="D18" s="579"/>
      <c r="E18" s="579"/>
      <c r="F18" s="582"/>
      <c r="G18" s="582"/>
      <c r="H18" s="582"/>
      <c r="I18" s="108"/>
    </row>
    <row r="19" spans="1:13" s="585" customFormat="1" ht="42.6" customHeight="1">
      <c r="A19" s="583" t="s">
        <v>121</v>
      </c>
      <c r="B19" s="583" t="s">
        <v>2215</v>
      </c>
      <c r="C19" s="583" t="s">
        <v>2205</v>
      </c>
      <c r="D19" s="583" t="s">
        <v>2203</v>
      </c>
      <c r="E19" s="583" t="s">
        <v>2201</v>
      </c>
      <c r="F19" s="583" t="s">
        <v>2202</v>
      </c>
      <c r="G19" s="583" t="s">
        <v>2204</v>
      </c>
      <c r="H19" s="583" t="s">
        <v>2207</v>
      </c>
      <c r="I19" s="583" t="s">
        <v>1918</v>
      </c>
      <c r="J19" s="583" t="s">
        <v>1919</v>
      </c>
      <c r="K19" s="583" t="s">
        <v>1920</v>
      </c>
      <c r="L19" s="583" t="s">
        <v>1921</v>
      </c>
      <c r="M19" s="584" t="s">
        <v>1922</v>
      </c>
    </row>
    <row r="20" spans="1:13">
      <c r="A20" s="566" t="s">
        <v>1903</v>
      </c>
      <c r="B20" s="586"/>
      <c r="C20" s="586">
        <v>1</v>
      </c>
      <c r="D20" s="586">
        <v>1</v>
      </c>
      <c r="E20" s="586"/>
      <c r="F20" s="586">
        <v>1</v>
      </c>
      <c r="G20" s="586"/>
      <c r="H20" s="586"/>
      <c r="I20" s="586"/>
      <c r="J20" s="586"/>
      <c r="K20" s="586"/>
      <c r="L20" s="586"/>
      <c r="M20" s="4"/>
    </row>
    <row r="21" spans="1:13">
      <c r="A21" s="171" t="s">
        <v>1925</v>
      </c>
      <c r="B21" s="323"/>
      <c r="C21" s="323">
        <v>3</v>
      </c>
      <c r="D21" s="323">
        <v>5</v>
      </c>
      <c r="E21" s="323">
        <v>3</v>
      </c>
      <c r="F21" s="323">
        <v>5</v>
      </c>
      <c r="G21" s="323">
        <v>3</v>
      </c>
      <c r="H21" s="323"/>
      <c r="I21" s="323">
        <v>5</v>
      </c>
      <c r="J21" s="323">
        <v>6</v>
      </c>
      <c r="K21" s="323"/>
      <c r="L21" s="323"/>
      <c r="M21" s="4"/>
    </row>
    <row r="22" spans="1:13">
      <c r="A22" s="171" t="s">
        <v>1926</v>
      </c>
      <c r="B22" s="323">
        <v>1</v>
      </c>
      <c r="C22" s="323">
        <v>2</v>
      </c>
      <c r="D22" s="323">
        <v>5</v>
      </c>
      <c r="E22" s="323"/>
      <c r="F22" s="323">
        <v>6</v>
      </c>
      <c r="G22" s="323">
        <v>3</v>
      </c>
      <c r="H22" s="323"/>
      <c r="I22" s="323">
        <v>3</v>
      </c>
      <c r="J22" s="323">
        <v>2</v>
      </c>
      <c r="K22" s="323">
        <v>2</v>
      </c>
      <c r="L22" s="323"/>
      <c r="M22" s="4"/>
    </row>
    <row r="23" spans="1:13">
      <c r="A23" s="171" t="s">
        <v>975</v>
      </c>
      <c r="B23" s="323">
        <v>42</v>
      </c>
      <c r="C23" s="323">
        <v>74</v>
      </c>
      <c r="D23" s="323">
        <v>76</v>
      </c>
      <c r="E23" s="323">
        <v>33</v>
      </c>
      <c r="F23" s="323">
        <v>11</v>
      </c>
      <c r="G23" s="323">
        <v>32</v>
      </c>
      <c r="H23" s="323">
        <v>74</v>
      </c>
      <c r="I23" s="323">
        <v>32</v>
      </c>
      <c r="J23" s="323">
        <v>74</v>
      </c>
      <c r="K23" s="323"/>
      <c r="L23" s="323"/>
      <c r="M23" s="4"/>
    </row>
    <row r="24" spans="1:13">
      <c r="A24" s="566" t="s">
        <v>2030</v>
      </c>
      <c r="B24" s="323">
        <v>1</v>
      </c>
      <c r="C24" s="323">
        <v>2</v>
      </c>
      <c r="D24" s="323">
        <v>2</v>
      </c>
      <c r="E24" s="323"/>
      <c r="F24" s="323">
        <v>2</v>
      </c>
      <c r="G24" s="323"/>
      <c r="H24" s="323"/>
      <c r="I24" s="323">
        <v>2</v>
      </c>
      <c r="J24" s="323"/>
      <c r="K24" s="323"/>
      <c r="L24" s="323"/>
      <c r="M24" s="4"/>
    </row>
    <row r="25" spans="1:13">
      <c r="A25" s="566" t="s">
        <v>1895</v>
      </c>
      <c r="B25" s="323">
        <v>4</v>
      </c>
      <c r="C25" s="323">
        <v>8</v>
      </c>
      <c r="D25" s="323">
        <v>4</v>
      </c>
      <c r="E25" s="323">
        <v>4</v>
      </c>
      <c r="F25" s="323">
        <v>2</v>
      </c>
      <c r="G25" s="323">
        <v>3</v>
      </c>
      <c r="H25" s="323">
        <v>8</v>
      </c>
      <c r="I25" s="323">
        <v>4</v>
      </c>
      <c r="J25" s="323">
        <v>8</v>
      </c>
      <c r="K25" s="323"/>
      <c r="L25" s="323"/>
      <c r="M25" s="4"/>
    </row>
    <row r="26" spans="1:13">
      <c r="A26" s="566" t="s">
        <v>2036</v>
      </c>
      <c r="B26" s="323">
        <v>5</v>
      </c>
      <c r="C26" s="323">
        <v>8</v>
      </c>
      <c r="D26" s="323">
        <v>6</v>
      </c>
      <c r="E26" s="323">
        <v>6</v>
      </c>
      <c r="F26" s="323">
        <v>1</v>
      </c>
      <c r="G26" s="323">
        <v>5</v>
      </c>
      <c r="H26" s="323">
        <v>8</v>
      </c>
      <c r="I26" s="323">
        <v>6</v>
      </c>
      <c r="J26" s="323">
        <v>8</v>
      </c>
      <c r="K26" s="323"/>
      <c r="L26" s="323"/>
      <c r="M26" s="4"/>
    </row>
    <row r="27" spans="1:13">
      <c r="A27" s="566" t="s">
        <v>1898</v>
      </c>
      <c r="B27" s="587">
        <v>10</v>
      </c>
      <c r="C27" s="587">
        <v>16</v>
      </c>
      <c r="D27" s="587">
        <v>12</v>
      </c>
      <c r="E27" s="587">
        <v>12</v>
      </c>
      <c r="F27" s="587"/>
      <c r="G27" s="587">
        <v>9</v>
      </c>
      <c r="H27" s="587"/>
      <c r="I27" s="587">
        <v>6</v>
      </c>
      <c r="J27" s="587">
        <v>3</v>
      </c>
      <c r="K27" s="587"/>
      <c r="L27" s="587"/>
      <c r="M27" s="435"/>
    </row>
    <row r="28" spans="1:13">
      <c r="A28" s="566" t="s">
        <v>1893</v>
      </c>
      <c r="B28" s="587">
        <v>2</v>
      </c>
      <c r="C28" s="587">
        <v>3</v>
      </c>
      <c r="D28" s="587">
        <v>3</v>
      </c>
      <c r="E28" s="587">
        <v>3</v>
      </c>
      <c r="F28" s="587"/>
      <c r="G28" s="587">
        <v>3</v>
      </c>
      <c r="H28" s="587"/>
      <c r="I28" s="587"/>
      <c r="J28" s="587"/>
      <c r="K28" s="587"/>
      <c r="L28" s="587"/>
      <c r="M28" s="435"/>
    </row>
    <row r="29" spans="1:13">
      <c r="A29" s="566" t="s">
        <v>1897</v>
      </c>
      <c r="B29" s="587">
        <v>3</v>
      </c>
      <c r="C29" s="587">
        <v>5</v>
      </c>
      <c r="D29" s="587">
        <v>5</v>
      </c>
      <c r="E29" s="587">
        <v>5</v>
      </c>
      <c r="F29" s="587"/>
      <c r="G29" s="587">
        <v>5</v>
      </c>
      <c r="H29" s="587"/>
      <c r="I29" s="587">
        <v>4</v>
      </c>
      <c r="J29" s="587"/>
      <c r="K29" s="587"/>
      <c r="L29" s="587"/>
      <c r="M29" s="435"/>
    </row>
    <row r="30" spans="1:13">
      <c r="A30" s="570" t="s">
        <v>1901</v>
      </c>
      <c r="B30" s="323">
        <v>6</v>
      </c>
      <c r="C30" s="323">
        <v>12</v>
      </c>
      <c r="D30" s="323">
        <v>10</v>
      </c>
      <c r="E30" s="323">
        <v>8</v>
      </c>
      <c r="F30" s="323">
        <v>1</v>
      </c>
      <c r="G30" s="323">
        <v>9</v>
      </c>
      <c r="H30" s="323">
        <v>10</v>
      </c>
      <c r="I30" s="323">
        <v>8</v>
      </c>
      <c r="J30" s="323">
        <v>12</v>
      </c>
      <c r="K30" s="323"/>
      <c r="L30" s="323"/>
      <c r="M30" s="4"/>
    </row>
    <row r="31" spans="1:13">
      <c r="A31" s="566" t="s">
        <v>2031</v>
      </c>
      <c r="B31" s="323">
        <v>1</v>
      </c>
      <c r="C31" s="323">
        <v>2</v>
      </c>
      <c r="D31" s="323">
        <v>2</v>
      </c>
      <c r="E31" s="323">
        <v>2</v>
      </c>
      <c r="F31" s="323"/>
      <c r="G31" s="323">
        <v>2</v>
      </c>
      <c r="H31" s="323"/>
      <c r="I31" s="323"/>
      <c r="J31" s="323"/>
      <c r="K31" s="323"/>
      <c r="L31" s="323"/>
      <c r="M31" s="4"/>
    </row>
    <row r="32" spans="1:13">
      <c r="A32" s="566" t="s">
        <v>1889</v>
      </c>
      <c r="B32" s="587">
        <v>1</v>
      </c>
      <c r="C32" s="587">
        <v>2</v>
      </c>
      <c r="D32" s="587">
        <v>2</v>
      </c>
      <c r="E32" s="587">
        <v>2</v>
      </c>
      <c r="F32" s="587"/>
      <c r="G32" s="587">
        <v>2</v>
      </c>
      <c r="H32" s="587"/>
      <c r="I32" s="587">
        <v>2</v>
      </c>
      <c r="J32" s="587"/>
      <c r="K32" s="587"/>
      <c r="L32" s="587"/>
      <c r="M32" s="435"/>
    </row>
    <row r="33" spans="1:13">
      <c r="A33" s="566" t="s">
        <v>2003</v>
      </c>
      <c r="B33" s="323">
        <v>6</v>
      </c>
      <c r="C33" s="323">
        <v>9</v>
      </c>
      <c r="D33" s="323">
        <v>9</v>
      </c>
      <c r="E33" s="323">
        <v>9</v>
      </c>
      <c r="F33" s="323"/>
      <c r="G33" s="323">
        <v>9</v>
      </c>
      <c r="H33" s="323"/>
      <c r="I33" s="323"/>
      <c r="J33" s="323"/>
      <c r="K33" s="323"/>
      <c r="L33" s="323"/>
      <c r="M33" s="4"/>
    </row>
    <row r="34" spans="1:13">
      <c r="A34" s="566" t="s">
        <v>1890</v>
      </c>
      <c r="B34" s="587">
        <v>1</v>
      </c>
      <c r="C34" s="587">
        <v>3</v>
      </c>
      <c r="D34" s="587">
        <v>3</v>
      </c>
      <c r="E34" s="587">
        <v>3</v>
      </c>
      <c r="F34" s="587"/>
      <c r="G34" s="587">
        <v>3</v>
      </c>
      <c r="H34" s="587"/>
      <c r="I34" s="587">
        <v>2</v>
      </c>
      <c r="J34" s="587"/>
      <c r="K34" s="587"/>
      <c r="L34" s="587"/>
      <c r="M34" s="435"/>
    </row>
    <row r="35" spans="1:13">
      <c r="A35" s="566" t="s">
        <v>1891</v>
      </c>
      <c r="B35" s="587">
        <v>2</v>
      </c>
      <c r="C35" s="587">
        <v>3</v>
      </c>
      <c r="D35" s="587">
        <v>3</v>
      </c>
      <c r="E35" s="587">
        <v>3</v>
      </c>
      <c r="F35" s="587"/>
      <c r="G35" s="587">
        <v>3</v>
      </c>
      <c r="H35" s="587"/>
      <c r="I35" s="587">
        <v>2</v>
      </c>
      <c r="J35" s="587"/>
      <c r="K35" s="587"/>
      <c r="L35" s="587"/>
      <c r="M35" s="435"/>
    </row>
    <row r="36" spans="1:13">
      <c r="A36" s="566" t="s">
        <v>1892</v>
      </c>
      <c r="B36" s="587">
        <v>1</v>
      </c>
      <c r="C36" s="587">
        <v>2</v>
      </c>
      <c r="D36" s="587">
        <v>3</v>
      </c>
      <c r="E36" s="587">
        <v>3</v>
      </c>
      <c r="F36" s="587"/>
      <c r="G36" s="587">
        <v>3</v>
      </c>
      <c r="H36" s="587"/>
      <c r="I36" s="587">
        <v>2</v>
      </c>
      <c r="J36" s="587"/>
      <c r="K36" s="587"/>
      <c r="L36" s="587"/>
      <c r="M36" s="435"/>
    </row>
    <row r="37" spans="1:13">
      <c r="A37" s="566" t="s">
        <v>1888</v>
      </c>
      <c r="B37" s="323">
        <v>3</v>
      </c>
      <c r="C37" s="323">
        <v>7</v>
      </c>
      <c r="D37" s="323">
        <v>5</v>
      </c>
      <c r="E37" s="323">
        <v>3</v>
      </c>
      <c r="F37" s="323">
        <v>2</v>
      </c>
      <c r="G37" s="323">
        <v>5</v>
      </c>
      <c r="H37" s="323"/>
      <c r="I37" s="323"/>
      <c r="J37" s="323"/>
      <c r="K37" s="323"/>
      <c r="L37" s="323"/>
      <c r="M37" s="4"/>
    </row>
    <row r="38" spans="1:13">
      <c r="A38" s="566" t="s">
        <v>1902</v>
      </c>
      <c r="B38" s="323">
        <v>1</v>
      </c>
      <c r="C38" s="323">
        <v>3</v>
      </c>
      <c r="D38" s="323">
        <v>3</v>
      </c>
      <c r="E38" s="323">
        <v>3</v>
      </c>
      <c r="F38" s="323">
        <v>3</v>
      </c>
      <c r="G38" s="323">
        <v>3</v>
      </c>
      <c r="H38" s="323">
        <v>3</v>
      </c>
      <c r="I38" s="323">
        <v>2</v>
      </c>
      <c r="J38" s="323">
        <v>3</v>
      </c>
      <c r="K38" s="323"/>
      <c r="L38" s="323"/>
      <c r="M38" s="4"/>
    </row>
    <row r="39" spans="1:13">
      <c r="A39" s="566" t="s">
        <v>1923</v>
      </c>
      <c r="B39" s="323">
        <v>1</v>
      </c>
      <c r="C39" s="323">
        <v>3</v>
      </c>
      <c r="D39" s="323">
        <v>4</v>
      </c>
      <c r="E39" s="323"/>
      <c r="F39" s="323">
        <v>4</v>
      </c>
      <c r="G39" s="323">
        <v>3</v>
      </c>
      <c r="H39" s="323">
        <v>1</v>
      </c>
      <c r="I39" s="323"/>
      <c r="J39" s="323"/>
      <c r="K39" s="323"/>
      <c r="L39" s="323"/>
      <c r="M39" s="4"/>
    </row>
    <row r="40" spans="1:13">
      <c r="A40" s="566" t="s">
        <v>1903</v>
      </c>
      <c r="B40" s="323">
        <v>3</v>
      </c>
      <c r="C40" s="323">
        <v>4</v>
      </c>
      <c r="D40" s="323">
        <v>5</v>
      </c>
      <c r="E40" s="323">
        <v>3</v>
      </c>
      <c r="F40" s="323">
        <v>1</v>
      </c>
      <c r="G40" s="323">
        <v>3</v>
      </c>
      <c r="H40" s="323">
        <v>4</v>
      </c>
      <c r="I40" s="323">
        <v>1</v>
      </c>
      <c r="J40" s="323">
        <v>4</v>
      </c>
      <c r="K40" s="323">
        <v>1</v>
      </c>
      <c r="L40" s="323"/>
      <c r="M40" s="4"/>
    </row>
    <row r="41" spans="1:13">
      <c r="A41" s="566" t="s">
        <v>1881</v>
      </c>
      <c r="B41" s="323">
        <v>1</v>
      </c>
      <c r="C41" s="323">
        <v>2</v>
      </c>
      <c r="D41" s="323">
        <v>3</v>
      </c>
      <c r="E41" s="323"/>
      <c r="F41" s="323">
        <v>3</v>
      </c>
      <c r="G41" s="323">
        <v>1</v>
      </c>
      <c r="H41" s="323"/>
      <c r="I41" s="323">
        <v>2</v>
      </c>
      <c r="J41" s="323"/>
      <c r="K41" s="323"/>
      <c r="L41" s="323">
        <v>1</v>
      </c>
      <c r="M41" s="4"/>
    </row>
    <row r="42" spans="1:13">
      <c r="A42" s="566" t="s">
        <v>1894</v>
      </c>
      <c r="B42" s="323">
        <v>1</v>
      </c>
      <c r="C42" s="323">
        <v>2</v>
      </c>
      <c r="D42" s="323">
        <v>2</v>
      </c>
      <c r="E42" s="323"/>
      <c r="F42" s="323">
        <v>2</v>
      </c>
      <c r="G42" s="323">
        <v>2</v>
      </c>
      <c r="H42" s="323"/>
      <c r="I42" s="323"/>
      <c r="J42" s="323"/>
      <c r="K42" s="323"/>
      <c r="L42" s="323"/>
      <c r="M42" s="4"/>
    </row>
    <row r="43" spans="1:13">
      <c r="A43" s="171" t="s">
        <v>2037</v>
      </c>
      <c r="B43" s="323">
        <v>3</v>
      </c>
      <c r="C43" s="323">
        <v>5</v>
      </c>
      <c r="D43" s="323">
        <v>4</v>
      </c>
      <c r="E43" s="323">
        <v>4</v>
      </c>
      <c r="F43" s="323">
        <v>1</v>
      </c>
      <c r="G43" s="323">
        <v>7</v>
      </c>
      <c r="H43" s="323">
        <v>5</v>
      </c>
      <c r="I43" s="323">
        <v>6</v>
      </c>
      <c r="J43" s="323">
        <v>5</v>
      </c>
      <c r="K43" s="323"/>
      <c r="L43" s="323"/>
      <c r="M43" s="4"/>
    </row>
    <row r="44" spans="1:13">
      <c r="A44" s="566" t="s">
        <v>1900</v>
      </c>
      <c r="B44" s="323">
        <v>14</v>
      </c>
      <c r="C44" s="323">
        <v>24</v>
      </c>
      <c r="D44" s="323">
        <v>21</v>
      </c>
      <c r="E44" s="323">
        <v>21</v>
      </c>
      <c r="F44" s="323"/>
      <c r="G44" s="323">
        <v>27</v>
      </c>
      <c r="H44" s="323"/>
      <c r="I44" s="323"/>
      <c r="J44" s="323">
        <v>7</v>
      </c>
      <c r="K44" s="323"/>
      <c r="L44" s="323"/>
      <c r="M44" s="4"/>
    </row>
    <row r="45" spans="1:13">
      <c r="A45" s="566" t="s">
        <v>1899</v>
      </c>
      <c r="B45" s="323">
        <v>8</v>
      </c>
      <c r="C45" s="323">
        <v>13</v>
      </c>
      <c r="D45" s="323">
        <v>11</v>
      </c>
      <c r="E45" s="323">
        <v>11</v>
      </c>
      <c r="F45" s="323"/>
      <c r="G45" s="323">
        <v>9</v>
      </c>
      <c r="H45" s="323"/>
      <c r="I45" s="323"/>
      <c r="J45" s="323"/>
      <c r="K45" s="323"/>
      <c r="L45" s="323"/>
      <c r="M45" s="4"/>
    </row>
    <row r="46" spans="1:13">
      <c r="A46" s="566" t="s">
        <v>1896</v>
      </c>
      <c r="B46" s="323">
        <v>1</v>
      </c>
      <c r="C46" s="323">
        <v>3</v>
      </c>
      <c r="D46" s="323">
        <v>3</v>
      </c>
      <c r="E46" s="323">
        <v>3</v>
      </c>
      <c r="F46" s="323"/>
      <c r="G46" s="323">
        <v>3</v>
      </c>
      <c r="H46" s="323"/>
      <c r="I46" s="323"/>
      <c r="J46" s="323"/>
      <c r="K46" s="323"/>
      <c r="L46" s="323"/>
      <c r="M46" s="4"/>
    </row>
    <row r="47" spans="1:13">
      <c r="A47" s="566" t="s">
        <v>1878</v>
      </c>
      <c r="B47" s="323"/>
      <c r="C47" s="323">
        <v>1</v>
      </c>
      <c r="D47" s="323">
        <v>2</v>
      </c>
      <c r="E47" s="323"/>
      <c r="F47" s="323">
        <v>2</v>
      </c>
      <c r="G47" s="323">
        <v>1</v>
      </c>
      <c r="H47" s="323">
        <v>1</v>
      </c>
      <c r="I47" s="323">
        <v>4</v>
      </c>
      <c r="J47" s="323"/>
      <c r="K47" s="323"/>
      <c r="L47" s="323"/>
      <c r="M47" s="4"/>
    </row>
    <row r="48" spans="1:13">
      <c r="A48" s="171" t="s">
        <v>1928</v>
      </c>
      <c r="B48" s="323">
        <v>2</v>
      </c>
      <c r="C48" s="323">
        <v>3</v>
      </c>
      <c r="D48" s="323">
        <v>6</v>
      </c>
      <c r="E48" s="323">
        <v>5</v>
      </c>
      <c r="F48" s="323"/>
      <c r="G48" s="323">
        <v>3</v>
      </c>
      <c r="H48" s="323">
        <v>3</v>
      </c>
      <c r="I48" s="323">
        <v>3</v>
      </c>
      <c r="J48" s="323"/>
      <c r="K48" s="323"/>
      <c r="L48" s="323"/>
      <c r="M48" s="4"/>
    </row>
    <row r="49" spans="1:13">
      <c r="A49" s="566" t="s">
        <v>974</v>
      </c>
      <c r="B49" s="323">
        <v>23</v>
      </c>
      <c r="C49" s="323"/>
      <c r="D49" s="323">
        <v>15</v>
      </c>
      <c r="E49" s="323">
        <v>37</v>
      </c>
      <c r="F49" s="323">
        <v>72</v>
      </c>
      <c r="G49" s="323">
        <v>8</v>
      </c>
      <c r="H49" s="323">
        <v>22</v>
      </c>
      <c r="I49" s="323">
        <v>27</v>
      </c>
      <c r="J49" s="323">
        <v>37</v>
      </c>
      <c r="K49" s="323"/>
      <c r="L49" s="323"/>
      <c r="M49" s="4"/>
    </row>
    <row r="50" spans="1:13">
      <c r="A50" s="588" t="s">
        <v>9</v>
      </c>
      <c r="B50" s="669">
        <f t="shared" ref="B50:L50" si="0">SUM(B20:B49)</f>
        <v>147</v>
      </c>
      <c r="C50" s="669">
        <f t="shared" si="0"/>
        <v>225</v>
      </c>
      <c r="D50" s="669">
        <f t="shared" si="0"/>
        <v>235</v>
      </c>
      <c r="E50" s="669">
        <f t="shared" si="0"/>
        <v>186</v>
      </c>
      <c r="F50" s="669">
        <f t="shared" si="0"/>
        <v>119</v>
      </c>
      <c r="G50" s="669">
        <f t="shared" si="0"/>
        <v>169</v>
      </c>
      <c r="H50" s="669">
        <f t="shared" si="0"/>
        <v>139</v>
      </c>
      <c r="I50" s="669">
        <f t="shared" si="0"/>
        <v>123</v>
      </c>
      <c r="J50" s="669">
        <f t="shared" si="0"/>
        <v>169</v>
      </c>
      <c r="K50" s="669">
        <f t="shared" si="0"/>
        <v>3</v>
      </c>
      <c r="L50" s="669">
        <f t="shared" si="0"/>
        <v>1</v>
      </c>
    </row>
    <row r="53" spans="1:13" ht="37.799999999999997">
      <c r="A53" s="583" t="s">
        <v>121</v>
      </c>
      <c r="B53" s="583" t="s">
        <v>1911</v>
      </c>
      <c r="C53" s="583" t="s">
        <v>1912</v>
      </c>
      <c r="D53" s="583" t="s">
        <v>1913</v>
      </c>
      <c r="E53" s="583" t="s">
        <v>1914</v>
      </c>
      <c r="F53" s="583" t="s">
        <v>1915</v>
      </c>
      <c r="G53" s="583" t="s">
        <v>1916</v>
      </c>
      <c r="H53" s="583" t="s">
        <v>1917</v>
      </c>
      <c r="I53" s="583" t="s">
        <v>1918</v>
      </c>
      <c r="J53" s="583" t="s">
        <v>1919</v>
      </c>
      <c r="K53" s="583" t="s">
        <v>1920</v>
      </c>
      <c r="L53" s="583" t="s">
        <v>1921</v>
      </c>
      <c r="M53" s="583" t="s">
        <v>120</v>
      </c>
    </row>
    <row r="54" spans="1:13">
      <c r="A54" s="322" t="str">
        <f t="shared" ref="A54:A83" si="1">A20</f>
        <v>Korte Schenkeldijk 2, Spijkenisse</v>
      </c>
      <c r="B54" s="599">
        <f t="shared" ref="B54:B83" si="2">B20*$G$4*52</f>
        <v>0</v>
      </c>
      <c r="C54" s="599">
        <f t="shared" ref="C54:C83" si="3">C20*$G$5*52</f>
        <v>0</v>
      </c>
      <c r="D54" s="599">
        <f t="shared" ref="D54:D83" si="4">D20*$G$6*52</f>
        <v>0</v>
      </c>
      <c r="E54" s="599">
        <f t="shared" ref="E54:E83" si="5">E20*$G$7*52</f>
        <v>0</v>
      </c>
      <c r="F54" s="599">
        <f t="shared" ref="F54:F83" si="6">F20*$G$8*52</f>
        <v>0</v>
      </c>
      <c r="G54" s="599">
        <f t="shared" ref="G54:G83" si="7">G20*$G$9*52</f>
        <v>0</v>
      </c>
      <c r="H54" s="599">
        <f t="shared" ref="H54:H83" si="8">H20*$G$10*52</f>
        <v>0</v>
      </c>
      <c r="I54" s="599">
        <f t="shared" ref="I54:I83" si="9">I20*$H$11*52</f>
        <v>0</v>
      </c>
      <c r="J54" s="599">
        <f t="shared" ref="J54:J83" si="10">J20*$H$12*52</f>
        <v>0</v>
      </c>
      <c r="K54" s="599">
        <f t="shared" ref="K54:K83" si="11">K20*$H$13*52</f>
        <v>0</v>
      </c>
      <c r="L54" s="599">
        <f t="shared" ref="L54:L83" si="12">L20*$H$14*52</f>
        <v>0</v>
      </c>
      <c r="M54" s="656">
        <f>SUM(B54:L54)</f>
        <v>0</v>
      </c>
    </row>
    <row r="55" spans="1:13">
      <c r="A55" s="322" t="str">
        <f t="shared" si="1"/>
        <v>Kaaistraat 2, Geervliet</v>
      </c>
      <c r="B55" s="599">
        <f t="shared" si="2"/>
        <v>0</v>
      </c>
      <c r="C55" s="599">
        <f t="shared" si="3"/>
        <v>0</v>
      </c>
      <c r="D55" s="599">
        <f t="shared" si="4"/>
        <v>0</v>
      </c>
      <c r="E55" s="599">
        <f t="shared" si="5"/>
        <v>0</v>
      </c>
      <c r="F55" s="599">
        <f t="shared" si="6"/>
        <v>0</v>
      </c>
      <c r="G55" s="599">
        <f t="shared" si="7"/>
        <v>0</v>
      </c>
      <c r="H55" s="599">
        <f t="shared" si="8"/>
        <v>0</v>
      </c>
      <c r="I55" s="599">
        <f t="shared" si="9"/>
        <v>0</v>
      </c>
      <c r="J55" s="599">
        <f t="shared" si="10"/>
        <v>0</v>
      </c>
      <c r="K55" s="599">
        <f t="shared" si="11"/>
        <v>0</v>
      </c>
      <c r="L55" s="599">
        <f t="shared" si="12"/>
        <v>0</v>
      </c>
      <c r="M55" s="656">
        <f t="shared" ref="M55:M83" si="13">SUM(B55:L55)</f>
        <v>0</v>
      </c>
    </row>
    <row r="56" spans="1:13">
      <c r="A56" s="322" t="str">
        <f t="shared" si="1"/>
        <v>Kerkweg 27, Zuidland</v>
      </c>
      <c r="B56" s="599">
        <f t="shared" si="2"/>
        <v>0</v>
      </c>
      <c r="C56" s="599">
        <f t="shared" si="3"/>
        <v>0</v>
      </c>
      <c r="D56" s="599">
        <f t="shared" si="4"/>
        <v>0</v>
      </c>
      <c r="E56" s="599">
        <f t="shared" si="5"/>
        <v>0</v>
      </c>
      <c r="F56" s="599">
        <f t="shared" si="6"/>
        <v>0</v>
      </c>
      <c r="G56" s="599">
        <f t="shared" si="7"/>
        <v>0</v>
      </c>
      <c r="H56" s="599">
        <f t="shared" si="8"/>
        <v>0</v>
      </c>
      <c r="I56" s="599">
        <f t="shared" si="9"/>
        <v>0</v>
      </c>
      <c r="J56" s="599">
        <f t="shared" si="10"/>
        <v>0</v>
      </c>
      <c r="K56" s="599">
        <f t="shared" si="11"/>
        <v>0</v>
      </c>
      <c r="L56" s="599">
        <f t="shared" si="12"/>
        <v>0</v>
      </c>
      <c r="M56" s="656">
        <f t="shared" si="13"/>
        <v>0</v>
      </c>
    </row>
    <row r="57" spans="1:13">
      <c r="A57" s="322" t="str">
        <f t="shared" si="1"/>
        <v>Raadhuislaan 106, Spijkenisse</v>
      </c>
      <c r="B57" s="599">
        <f t="shared" si="2"/>
        <v>0</v>
      </c>
      <c r="C57" s="599">
        <f t="shared" si="3"/>
        <v>0</v>
      </c>
      <c r="D57" s="599">
        <f t="shared" si="4"/>
        <v>0</v>
      </c>
      <c r="E57" s="599">
        <f t="shared" si="5"/>
        <v>0</v>
      </c>
      <c r="F57" s="599">
        <f t="shared" si="6"/>
        <v>0</v>
      </c>
      <c r="G57" s="599">
        <f t="shared" si="7"/>
        <v>0</v>
      </c>
      <c r="H57" s="599">
        <f t="shared" si="8"/>
        <v>0</v>
      </c>
      <c r="I57" s="599">
        <f t="shared" si="9"/>
        <v>0</v>
      </c>
      <c r="J57" s="599">
        <f t="shared" si="10"/>
        <v>0</v>
      </c>
      <c r="K57" s="599">
        <f t="shared" si="11"/>
        <v>0</v>
      </c>
      <c r="L57" s="599">
        <f t="shared" si="12"/>
        <v>0</v>
      </c>
      <c r="M57" s="656">
        <f t="shared" si="13"/>
        <v>0</v>
      </c>
    </row>
    <row r="58" spans="1:13">
      <c r="A58" s="322" t="str">
        <f t="shared" si="1"/>
        <v>Anne Frankstraat 26 B, Spijkenisse</v>
      </c>
      <c r="B58" s="599">
        <f t="shared" si="2"/>
        <v>0</v>
      </c>
      <c r="C58" s="599">
        <f t="shared" si="3"/>
        <v>0</v>
      </c>
      <c r="D58" s="599">
        <f t="shared" si="4"/>
        <v>0</v>
      </c>
      <c r="E58" s="599">
        <f t="shared" si="5"/>
        <v>0</v>
      </c>
      <c r="F58" s="599">
        <f t="shared" si="6"/>
        <v>0</v>
      </c>
      <c r="G58" s="599">
        <f t="shared" si="7"/>
        <v>0</v>
      </c>
      <c r="H58" s="599">
        <f t="shared" si="8"/>
        <v>0</v>
      </c>
      <c r="I58" s="599">
        <f t="shared" si="9"/>
        <v>0</v>
      </c>
      <c r="J58" s="599">
        <f t="shared" si="10"/>
        <v>0</v>
      </c>
      <c r="K58" s="599">
        <f t="shared" si="11"/>
        <v>0</v>
      </c>
      <c r="L58" s="599">
        <f t="shared" si="12"/>
        <v>0</v>
      </c>
      <c r="M58" s="656">
        <f t="shared" si="13"/>
        <v>0</v>
      </c>
    </row>
    <row r="59" spans="1:13">
      <c r="A59" s="322" t="str">
        <f t="shared" si="1"/>
        <v>M. R. Hoitsemastraat 2, Spijkenisse</v>
      </c>
      <c r="B59" s="599">
        <f t="shared" si="2"/>
        <v>0</v>
      </c>
      <c r="C59" s="599">
        <f t="shared" si="3"/>
        <v>0</v>
      </c>
      <c r="D59" s="599">
        <f t="shared" si="4"/>
        <v>0</v>
      </c>
      <c r="E59" s="599">
        <f t="shared" si="5"/>
        <v>0</v>
      </c>
      <c r="F59" s="599">
        <f t="shared" si="6"/>
        <v>0</v>
      </c>
      <c r="G59" s="599">
        <f t="shared" si="7"/>
        <v>0</v>
      </c>
      <c r="H59" s="599">
        <f t="shared" si="8"/>
        <v>0</v>
      </c>
      <c r="I59" s="599">
        <f t="shared" si="9"/>
        <v>0</v>
      </c>
      <c r="J59" s="599">
        <f t="shared" si="10"/>
        <v>0</v>
      </c>
      <c r="K59" s="599">
        <f t="shared" si="11"/>
        <v>0</v>
      </c>
      <c r="L59" s="599">
        <f t="shared" si="12"/>
        <v>0</v>
      </c>
      <c r="M59" s="656">
        <f t="shared" si="13"/>
        <v>0</v>
      </c>
    </row>
    <row r="60" spans="1:13">
      <c r="A60" s="322" t="str">
        <f t="shared" si="1"/>
        <v>Lenteakker 5 A, Spijkenisse</v>
      </c>
      <c r="B60" s="599">
        <f t="shared" si="2"/>
        <v>0</v>
      </c>
      <c r="C60" s="599">
        <f t="shared" si="3"/>
        <v>0</v>
      </c>
      <c r="D60" s="599">
        <f t="shared" si="4"/>
        <v>0</v>
      </c>
      <c r="E60" s="599">
        <f t="shared" si="5"/>
        <v>0</v>
      </c>
      <c r="F60" s="599">
        <f t="shared" si="6"/>
        <v>0</v>
      </c>
      <c r="G60" s="599">
        <f t="shared" si="7"/>
        <v>0</v>
      </c>
      <c r="H60" s="599">
        <f t="shared" si="8"/>
        <v>0</v>
      </c>
      <c r="I60" s="599">
        <f t="shared" si="9"/>
        <v>0</v>
      </c>
      <c r="J60" s="599">
        <f t="shared" si="10"/>
        <v>0</v>
      </c>
      <c r="K60" s="599">
        <f t="shared" si="11"/>
        <v>0</v>
      </c>
      <c r="L60" s="599">
        <f t="shared" si="12"/>
        <v>0</v>
      </c>
      <c r="M60" s="656">
        <f t="shared" si="13"/>
        <v>0</v>
      </c>
    </row>
    <row r="61" spans="1:13">
      <c r="A61" s="322" t="str">
        <f t="shared" si="1"/>
        <v>J. Witteveenlaan 1, Spijkenisse</v>
      </c>
      <c r="B61" s="599">
        <f t="shared" si="2"/>
        <v>0</v>
      </c>
      <c r="C61" s="599">
        <f t="shared" si="3"/>
        <v>0</v>
      </c>
      <c r="D61" s="599">
        <f t="shared" si="4"/>
        <v>0</v>
      </c>
      <c r="E61" s="599">
        <f t="shared" si="5"/>
        <v>0</v>
      </c>
      <c r="F61" s="599">
        <f t="shared" si="6"/>
        <v>0</v>
      </c>
      <c r="G61" s="599">
        <f t="shared" si="7"/>
        <v>0</v>
      </c>
      <c r="H61" s="599">
        <f t="shared" si="8"/>
        <v>0</v>
      </c>
      <c r="I61" s="599">
        <f t="shared" si="9"/>
        <v>0</v>
      </c>
      <c r="J61" s="599">
        <f t="shared" si="10"/>
        <v>0</v>
      </c>
      <c r="K61" s="599">
        <f t="shared" si="11"/>
        <v>0</v>
      </c>
      <c r="L61" s="599">
        <f t="shared" si="12"/>
        <v>0</v>
      </c>
      <c r="M61" s="656">
        <f t="shared" si="13"/>
        <v>0</v>
      </c>
    </row>
    <row r="62" spans="1:13">
      <c r="A62" s="322" t="str">
        <f t="shared" si="1"/>
        <v>Jan Wagenaarstraat 4, Spijkenisse</v>
      </c>
      <c r="B62" s="599">
        <f t="shared" si="2"/>
        <v>0</v>
      </c>
      <c r="C62" s="599">
        <f t="shared" si="3"/>
        <v>0</v>
      </c>
      <c r="D62" s="599">
        <f t="shared" si="4"/>
        <v>0</v>
      </c>
      <c r="E62" s="599">
        <f t="shared" si="5"/>
        <v>0</v>
      </c>
      <c r="F62" s="599">
        <f t="shared" si="6"/>
        <v>0</v>
      </c>
      <c r="G62" s="599">
        <f t="shared" si="7"/>
        <v>0</v>
      </c>
      <c r="H62" s="599">
        <f t="shared" si="8"/>
        <v>0</v>
      </c>
      <c r="I62" s="599">
        <f t="shared" si="9"/>
        <v>0</v>
      </c>
      <c r="J62" s="599">
        <f t="shared" si="10"/>
        <v>0</v>
      </c>
      <c r="K62" s="599">
        <f t="shared" si="11"/>
        <v>0</v>
      </c>
      <c r="L62" s="599">
        <f t="shared" si="12"/>
        <v>0</v>
      </c>
      <c r="M62" s="656">
        <f t="shared" ref="M62" si="14">SUM(B62:L62)</f>
        <v>0</v>
      </c>
    </row>
    <row r="63" spans="1:13">
      <c r="A63" s="322" t="str">
        <f t="shared" si="1"/>
        <v>Geraniumstraat 31, Spijkenisse</v>
      </c>
      <c r="B63" s="599">
        <f t="shared" si="2"/>
        <v>0</v>
      </c>
      <c r="C63" s="599">
        <f t="shared" si="3"/>
        <v>0</v>
      </c>
      <c r="D63" s="599">
        <f t="shared" si="4"/>
        <v>0</v>
      </c>
      <c r="E63" s="599">
        <f t="shared" si="5"/>
        <v>0</v>
      </c>
      <c r="F63" s="599">
        <f t="shared" si="6"/>
        <v>0</v>
      </c>
      <c r="G63" s="599">
        <f t="shared" si="7"/>
        <v>0</v>
      </c>
      <c r="H63" s="599">
        <f t="shared" si="8"/>
        <v>0</v>
      </c>
      <c r="I63" s="599">
        <f t="shared" si="9"/>
        <v>0</v>
      </c>
      <c r="J63" s="599">
        <f t="shared" si="10"/>
        <v>0</v>
      </c>
      <c r="K63" s="599">
        <f t="shared" si="11"/>
        <v>0</v>
      </c>
      <c r="L63" s="599">
        <f t="shared" si="12"/>
        <v>0</v>
      </c>
      <c r="M63" s="656">
        <f t="shared" si="13"/>
        <v>0</v>
      </c>
    </row>
    <row r="64" spans="1:13">
      <c r="A64" s="322" t="str">
        <f t="shared" si="1"/>
        <v>Winston Churchilllaan 227, Spijkenisse</v>
      </c>
      <c r="B64" s="599">
        <f t="shared" si="2"/>
        <v>0</v>
      </c>
      <c r="C64" s="599">
        <f t="shared" si="3"/>
        <v>0</v>
      </c>
      <c r="D64" s="599">
        <f t="shared" si="4"/>
        <v>0</v>
      </c>
      <c r="E64" s="599">
        <f t="shared" si="5"/>
        <v>0</v>
      </c>
      <c r="F64" s="599">
        <f t="shared" si="6"/>
        <v>0</v>
      </c>
      <c r="G64" s="599">
        <f t="shared" si="7"/>
        <v>0</v>
      </c>
      <c r="H64" s="599">
        <f t="shared" si="8"/>
        <v>0</v>
      </c>
      <c r="I64" s="599">
        <f t="shared" si="9"/>
        <v>0</v>
      </c>
      <c r="J64" s="599">
        <f t="shared" si="10"/>
        <v>0</v>
      </c>
      <c r="K64" s="599">
        <f t="shared" si="11"/>
        <v>0</v>
      </c>
      <c r="L64" s="599">
        <f t="shared" si="12"/>
        <v>0</v>
      </c>
      <c r="M64" s="656">
        <f t="shared" si="13"/>
        <v>0</v>
      </c>
    </row>
    <row r="65" spans="1:13">
      <c r="A65" s="322" t="str">
        <f t="shared" si="1"/>
        <v>M. R. Hoitsemastraat 2 B, Spijkenisse</v>
      </c>
      <c r="B65" s="599">
        <f t="shared" si="2"/>
        <v>0</v>
      </c>
      <c r="C65" s="599">
        <f t="shared" si="3"/>
        <v>0</v>
      </c>
      <c r="D65" s="599">
        <f t="shared" si="4"/>
        <v>0</v>
      </c>
      <c r="E65" s="599">
        <f t="shared" si="5"/>
        <v>0</v>
      </c>
      <c r="F65" s="599">
        <f t="shared" si="6"/>
        <v>0</v>
      </c>
      <c r="G65" s="599">
        <f t="shared" si="7"/>
        <v>0</v>
      </c>
      <c r="H65" s="599">
        <f t="shared" si="8"/>
        <v>0</v>
      </c>
      <c r="I65" s="599">
        <f t="shared" si="9"/>
        <v>0</v>
      </c>
      <c r="J65" s="599">
        <f t="shared" si="10"/>
        <v>0</v>
      </c>
      <c r="K65" s="599">
        <f t="shared" si="11"/>
        <v>0</v>
      </c>
      <c r="L65" s="599">
        <f t="shared" si="12"/>
        <v>0</v>
      </c>
      <c r="M65" s="656">
        <f t="shared" si="13"/>
        <v>0</v>
      </c>
    </row>
    <row r="66" spans="1:13">
      <c r="A66" s="322" t="str">
        <f t="shared" si="1"/>
        <v>Salamanderveen 350, Spijkenisse</v>
      </c>
      <c r="B66" s="599">
        <f t="shared" si="2"/>
        <v>0</v>
      </c>
      <c r="C66" s="599">
        <f t="shared" si="3"/>
        <v>0</v>
      </c>
      <c r="D66" s="599">
        <f t="shared" si="4"/>
        <v>0</v>
      </c>
      <c r="E66" s="599">
        <f t="shared" si="5"/>
        <v>0</v>
      </c>
      <c r="F66" s="599">
        <f t="shared" si="6"/>
        <v>0</v>
      </c>
      <c r="G66" s="599">
        <f t="shared" si="7"/>
        <v>0</v>
      </c>
      <c r="H66" s="599">
        <f t="shared" si="8"/>
        <v>0</v>
      </c>
      <c r="I66" s="599">
        <f t="shared" si="9"/>
        <v>0</v>
      </c>
      <c r="J66" s="599">
        <f t="shared" si="10"/>
        <v>0</v>
      </c>
      <c r="K66" s="599">
        <f t="shared" si="11"/>
        <v>0</v>
      </c>
      <c r="L66" s="599">
        <f t="shared" si="12"/>
        <v>0</v>
      </c>
      <c r="M66" s="656">
        <f t="shared" si="13"/>
        <v>0</v>
      </c>
    </row>
    <row r="67" spans="1:13">
      <c r="A67" s="322" t="str">
        <f t="shared" si="1"/>
        <v>Noordakker 6, Spijkenisse</v>
      </c>
      <c r="B67" s="599">
        <f t="shared" si="2"/>
        <v>0</v>
      </c>
      <c r="C67" s="599">
        <f t="shared" si="3"/>
        <v>0</v>
      </c>
      <c r="D67" s="599">
        <f t="shared" si="4"/>
        <v>0</v>
      </c>
      <c r="E67" s="599">
        <f t="shared" si="5"/>
        <v>0</v>
      </c>
      <c r="F67" s="599">
        <f t="shared" si="6"/>
        <v>0</v>
      </c>
      <c r="G67" s="599">
        <f t="shared" si="7"/>
        <v>0</v>
      </c>
      <c r="H67" s="599">
        <f t="shared" si="8"/>
        <v>0</v>
      </c>
      <c r="I67" s="599">
        <f t="shared" si="9"/>
        <v>0</v>
      </c>
      <c r="J67" s="599">
        <f t="shared" si="10"/>
        <v>0</v>
      </c>
      <c r="K67" s="599">
        <f t="shared" si="11"/>
        <v>0</v>
      </c>
      <c r="L67" s="599">
        <f t="shared" si="12"/>
        <v>0</v>
      </c>
      <c r="M67" s="656">
        <f t="shared" si="13"/>
        <v>0</v>
      </c>
    </row>
    <row r="68" spans="1:13">
      <c r="A68" s="322" t="str">
        <f t="shared" si="1"/>
        <v>Mercuriusstraat 20, Spijkenisse</v>
      </c>
      <c r="B68" s="599">
        <f t="shared" si="2"/>
        <v>0</v>
      </c>
      <c r="C68" s="599">
        <f t="shared" si="3"/>
        <v>0</v>
      </c>
      <c r="D68" s="599">
        <f t="shared" si="4"/>
        <v>0</v>
      </c>
      <c r="E68" s="599">
        <f t="shared" si="5"/>
        <v>0</v>
      </c>
      <c r="F68" s="599">
        <f t="shared" si="6"/>
        <v>0</v>
      </c>
      <c r="G68" s="599">
        <f t="shared" si="7"/>
        <v>0</v>
      </c>
      <c r="H68" s="599">
        <f t="shared" si="8"/>
        <v>0</v>
      </c>
      <c r="I68" s="599">
        <f t="shared" si="9"/>
        <v>0</v>
      </c>
      <c r="J68" s="599">
        <f t="shared" si="10"/>
        <v>0</v>
      </c>
      <c r="K68" s="599">
        <f t="shared" si="11"/>
        <v>0</v>
      </c>
      <c r="L68" s="599">
        <f t="shared" si="12"/>
        <v>0</v>
      </c>
      <c r="M68" s="656">
        <f t="shared" si="13"/>
        <v>0</v>
      </c>
    </row>
    <row r="69" spans="1:13">
      <c r="A69" s="322" t="str">
        <f t="shared" si="1"/>
        <v>Koolzaaddreef 22, Spijkenisse</v>
      </c>
      <c r="B69" s="599">
        <f t="shared" si="2"/>
        <v>0</v>
      </c>
      <c r="C69" s="599">
        <f t="shared" si="3"/>
        <v>0</v>
      </c>
      <c r="D69" s="599">
        <f t="shared" si="4"/>
        <v>0</v>
      </c>
      <c r="E69" s="599">
        <f t="shared" si="5"/>
        <v>0</v>
      </c>
      <c r="F69" s="599">
        <f t="shared" si="6"/>
        <v>0</v>
      </c>
      <c r="G69" s="599">
        <f t="shared" si="7"/>
        <v>0</v>
      </c>
      <c r="H69" s="599">
        <f t="shared" si="8"/>
        <v>0</v>
      </c>
      <c r="I69" s="599">
        <f t="shared" si="9"/>
        <v>0</v>
      </c>
      <c r="J69" s="599">
        <f t="shared" si="10"/>
        <v>0</v>
      </c>
      <c r="K69" s="599">
        <f t="shared" si="11"/>
        <v>0</v>
      </c>
      <c r="L69" s="599">
        <f t="shared" si="12"/>
        <v>0</v>
      </c>
      <c r="M69" s="656">
        <f t="shared" si="13"/>
        <v>0</v>
      </c>
    </row>
    <row r="70" spans="1:13">
      <c r="A70" s="322" t="str">
        <f t="shared" si="1"/>
        <v>Jagerskreek 63, Spijkenisse</v>
      </c>
      <c r="B70" s="599">
        <f t="shared" si="2"/>
        <v>0</v>
      </c>
      <c r="C70" s="599">
        <f t="shared" si="3"/>
        <v>0</v>
      </c>
      <c r="D70" s="599">
        <f t="shared" si="4"/>
        <v>0</v>
      </c>
      <c r="E70" s="599">
        <f t="shared" si="5"/>
        <v>0</v>
      </c>
      <c r="F70" s="599">
        <f t="shared" si="6"/>
        <v>0</v>
      </c>
      <c r="G70" s="599">
        <f t="shared" si="7"/>
        <v>0</v>
      </c>
      <c r="H70" s="599">
        <f t="shared" si="8"/>
        <v>0</v>
      </c>
      <c r="I70" s="599">
        <f t="shared" si="9"/>
        <v>0</v>
      </c>
      <c r="J70" s="599">
        <f t="shared" si="10"/>
        <v>0</v>
      </c>
      <c r="K70" s="599">
        <f t="shared" si="11"/>
        <v>0</v>
      </c>
      <c r="L70" s="599">
        <f t="shared" si="12"/>
        <v>0</v>
      </c>
      <c r="M70" s="656">
        <f t="shared" si="13"/>
        <v>0</v>
      </c>
    </row>
    <row r="71" spans="1:13">
      <c r="A71" s="322" t="str">
        <f t="shared" si="1"/>
        <v>Verdilaan 194, Spijkenisse</v>
      </c>
      <c r="B71" s="599">
        <f t="shared" si="2"/>
        <v>0</v>
      </c>
      <c r="C71" s="599">
        <f t="shared" si="3"/>
        <v>0</v>
      </c>
      <c r="D71" s="599">
        <f t="shared" si="4"/>
        <v>0</v>
      </c>
      <c r="E71" s="599">
        <f t="shared" si="5"/>
        <v>0</v>
      </c>
      <c r="F71" s="599">
        <f t="shared" si="6"/>
        <v>0</v>
      </c>
      <c r="G71" s="599">
        <f t="shared" si="7"/>
        <v>0</v>
      </c>
      <c r="H71" s="599">
        <f t="shared" si="8"/>
        <v>0</v>
      </c>
      <c r="I71" s="599">
        <f t="shared" si="9"/>
        <v>0</v>
      </c>
      <c r="J71" s="599">
        <f t="shared" si="10"/>
        <v>0</v>
      </c>
      <c r="K71" s="599">
        <f t="shared" si="11"/>
        <v>0</v>
      </c>
      <c r="L71" s="599">
        <f t="shared" si="12"/>
        <v>0</v>
      </c>
      <c r="M71" s="656">
        <f t="shared" si="13"/>
        <v>0</v>
      </c>
    </row>
    <row r="72" spans="1:13">
      <c r="A72" s="322" t="str">
        <f t="shared" si="1"/>
        <v>Hekelingseweg 19, Spijkenisse</v>
      </c>
      <c r="B72" s="599">
        <f t="shared" si="2"/>
        <v>0</v>
      </c>
      <c r="C72" s="599">
        <f t="shared" si="3"/>
        <v>0</v>
      </c>
      <c r="D72" s="599">
        <f t="shared" si="4"/>
        <v>0</v>
      </c>
      <c r="E72" s="599">
        <f t="shared" si="5"/>
        <v>0</v>
      </c>
      <c r="F72" s="599">
        <f t="shared" si="6"/>
        <v>0</v>
      </c>
      <c r="G72" s="599">
        <f t="shared" si="7"/>
        <v>0</v>
      </c>
      <c r="H72" s="599">
        <f t="shared" si="8"/>
        <v>0</v>
      </c>
      <c r="I72" s="599">
        <f t="shared" si="9"/>
        <v>0</v>
      </c>
      <c r="J72" s="599">
        <f t="shared" si="10"/>
        <v>0</v>
      </c>
      <c r="K72" s="599">
        <f t="shared" si="11"/>
        <v>0</v>
      </c>
      <c r="L72" s="599">
        <f t="shared" si="12"/>
        <v>0</v>
      </c>
      <c r="M72" s="656">
        <f t="shared" si="13"/>
        <v>0</v>
      </c>
    </row>
    <row r="73" spans="1:13">
      <c r="A73" s="322" t="str">
        <f t="shared" si="1"/>
        <v>H. de Lintweg 14-16, Spijkenisse</v>
      </c>
      <c r="B73" s="599">
        <f t="shared" si="2"/>
        <v>0</v>
      </c>
      <c r="C73" s="599">
        <f t="shared" si="3"/>
        <v>0</v>
      </c>
      <c r="D73" s="599">
        <f t="shared" si="4"/>
        <v>0</v>
      </c>
      <c r="E73" s="599">
        <f t="shared" si="5"/>
        <v>0</v>
      </c>
      <c r="F73" s="599">
        <f t="shared" si="6"/>
        <v>0</v>
      </c>
      <c r="G73" s="599">
        <f t="shared" si="7"/>
        <v>0</v>
      </c>
      <c r="H73" s="599">
        <f t="shared" si="8"/>
        <v>0</v>
      </c>
      <c r="I73" s="599">
        <f t="shared" si="9"/>
        <v>0</v>
      </c>
      <c r="J73" s="599">
        <f t="shared" si="10"/>
        <v>0</v>
      </c>
      <c r="K73" s="599">
        <f t="shared" si="11"/>
        <v>0</v>
      </c>
      <c r="L73" s="599">
        <f t="shared" si="12"/>
        <v>0</v>
      </c>
      <c r="M73" s="656">
        <f t="shared" ref="M73" si="15">SUM(B73:L73)</f>
        <v>0</v>
      </c>
    </row>
    <row r="74" spans="1:13">
      <c r="A74" s="322" t="str">
        <f t="shared" si="1"/>
        <v>Korte Schenkeldijk 2, Spijkenisse</v>
      </c>
      <c r="B74" s="599">
        <f t="shared" si="2"/>
        <v>0</v>
      </c>
      <c r="C74" s="599">
        <f t="shared" si="3"/>
        <v>0</v>
      </c>
      <c r="D74" s="599">
        <f t="shared" si="4"/>
        <v>0</v>
      </c>
      <c r="E74" s="599">
        <f t="shared" si="5"/>
        <v>0</v>
      </c>
      <c r="F74" s="599">
        <f t="shared" si="6"/>
        <v>0</v>
      </c>
      <c r="G74" s="599">
        <f t="shared" si="7"/>
        <v>0</v>
      </c>
      <c r="H74" s="599">
        <f t="shared" si="8"/>
        <v>0</v>
      </c>
      <c r="I74" s="599">
        <f t="shared" si="9"/>
        <v>0</v>
      </c>
      <c r="J74" s="599">
        <f t="shared" si="10"/>
        <v>0</v>
      </c>
      <c r="K74" s="599">
        <f t="shared" si="11"/>
        <v>0</v>
      </c>
      <c r="L74" s="599">
        <f t="shared" si="12"/>
        <v>0</v>
      </c>
      <c r="M74" s="656">
        <f t="shared" si="13"/>
        <v>0</v>
      </c>
    </row>
    <row r="75" spans="1:13">
      <c r="A75" s="322" t="str">
        <f t="shared" si="1"/>
        <v>Nieuw Hongerlandsedijk 1, Spijkenisse</v>
      </c>
      <c r="B75" s="599">
        <f t="shared" si="2"/>
        <v>0</v>
      </c>
      <c r="C75" s="599">
        <f t="shared" si="3"/>
        <v>0</v>
      </c>
      <c r="D75" s="599">
        <f t="shared" si="4"/>
        <v>0</v>
      </c>
      <c r="E75" s="599">
        <f t="shared" si="5"/>
        <v>0</v>
      </c>
      <c r="F75" s="599">
        <f t="shared" si="6"/>
        <v>0</v>
      </c>
      <c r="G75" s="599">
        <f t="shared" si="7"/>
        <v>0</v>
      </c>
      <c r="H75" s="599">
        <f t="shared" si="8"/>
        <v>0</v>
      </c>
      <c r="I75" s="599">
        <f t="shared" si="9"/>
        <v>0</v>
      </c>
      <c r="J75" s="599">
        <f t="shared" si="10"/>
        <v>0</v>
      </c>
      <c r="K75" s="599">
        <f t="shared" si="11"/>
        <v>0</v>
      </c>
      <c r="L75" s="599">
        <f t="shared" si="12"/>
        <v>0</v>
      </c>
      <c r="M75" s="656">
        <f t="shared" si="13"/>
        <v>0</v>
      </c>
    </row>
    <row r="76" spans="1:13">
      <c r="A76" s="322" t="str">
        <f t="shared" si="1"/>
        <v>Rijnlaan 27, Spijkenisse</v>
      </c>
      <c r="B76" s="599">
        <f t="shared" si="2"/>
        <v>0</v>
      </c>
      <c r="C76" s="599">
        <f t="shared" si="3"/>
        <v>0</v>
      </c>
      <c r="D76" s="599">
        <f t="shared" si="4"/>
        <v>0</v>
      </c>
      <c r="E76" s="599">
        <f t="shared" si="5"/>
        <v>0</v>
      </c>
      <c r="F76" s="599">
        <f t="shared" si="6"/>
        <v>0</v>
      </c>
      <c r="G76" s="599">
        <f t="shared" si="7"/>
        <v>0</v>
      </c>
      <c r="H76" s="599">
        <f t="shared" si="8"/>
        <v>0</v>
      </c>
      <c r="I76" s="599">
        <f t="shared" si="9"/>
        <v>0</v>
      </c>
      <c r="J76" s="599">
        <f t="shared" si="10"/>
        <v>0</v>
      </c>
      <c r="K76" s="599">
        <f t="shared" si="11"/>
        <v>0</v>
      </c>
      <c r="L76" s="599">
        <f t="shared" si="12"/>
        <v>0</v>
      </c>
      <c r="M76" s="656">
        <f t="shared" si="13"/>
        <v>0</v>
      </c>
    </row>
    <row r="77" spans="1:13">
      <c r="A77" s="322" t="str">
        <f t="shared" si="1"/>
        <v>Eikenlaan 88 E, Spijkenisse</v>
      </c>
      <c r="B77" s="599">
        <f t="shared" si="2"/>
        <v>0</v>
      </c>
      <c r="C77" s="599">
        <f t="shared" si="3"/>
        <v>0</v>
      </c>
      <c r="D77" s="599">
        <f t="shared" si="4"/>
        <v>0</v>
      </c>
      <c r="E77" s="599">
        <f t="shared" si="5"/>
        <v>0</v>
      </c>
      <c r="F77" s="599">
        <f t="shared" si="6"/>
        <v>0</v>
      </c>
      <c r="G77" s="599">
        <f t="shared" si="7"/>
        <v>0</v>
      </c>
      <c r="H77" s="599">
        <f t="shared" si="8"/>
        <v>0</v>
      </c>
      <c r="I77" s="599">
        <f t="shared" si="9"/>
        <v>0</v>
      </c>
      <c r="J77" s="599">
        <f t="shared" si="10"/>
        <v>0</v>
      </c>
      <c r="K77" s="599">
        <f t="shared" si="11"/>
        <v>0</v>
      </c>
      <c r="L77" s="599">
        <f t="shared" si="12"/>
        <v>0</v>
      </c>
      <c r="M77" s="656">
        <f t="shared" si="13"/>
        <v>0</v>
      </c>
    </row>
    <row r="78" spans="1:13">
      <c r="A78" s="322" t="str">
        <f t="shared" si="1"/>
        <v>Atletiekpad 7, Spijkenisse</v>
      </c>
      <c r="B78" s="599">
        <f t="shared" si="2"/>
        <v>0</v>
      </c>
      <c r="C78" s="599">
        <f t="shared" si="3"/>
        <v>0</v>
      </c>
      <c r="D78" s="599">
        <f t="shared" si="4"/>
        <v>0</v>
      </c>
      <c r="E78" s="599">
        <f t="shared" si="5"/>
        <v>0</v>
      </c>
      <c r="F78" s="599">
        <f t="shared" si="6"/>
        <v>0</v>
      </c>
      <c r="G78" s="599">
        <f t="shared" si="7"/>
        <v>0</v>
      </c>
      <c r="H78" s="599">
        <f t="shared" si="8"/>
        <v>0</v>
      </c>
      <c r="I78" s="599">
        <f t="shared" si="9"/>
        <v>0</v>
      </c>
      <c r="J78" s="599">
        <f t="shared" si="10"/>
        <v>0</v>
      </c>
      <c r="K78" s="599">
        <f t="shared" si="11"/>
        <v>0</v>
      </c>
      <c r="L78" s="599">
        <f t="shared" si="12"/>
        <v>0</v>
      </c>
      <c r="M78" s="656">
        <f t="shared" si="13"/>
        <v>0</v>
      </c>
    </row>
    <row r="79" spans="1:13">
      <c r="A79" s="322" t="str">
        <f t="shared" si="1"/>
        <v>Maaswijkweg 50, Spijkenisse</v>
      </c>
      <c r="B79" s="599">
        <f t="shared" si="2"/>
        <v>0</v>
      </c>
      <c r="C79" s="599">
        <f t="shared" si="3"/>
        <v>0</v>
      </c>
      <c r="D79" s="599">
        <f t="shared" si="4"/>
        <v>0</v>
      </c>
      <c r="E79" s="599">
        <f t="shared" si="5"/>
        <v>0</v>
      </c>
      <c r="F79" s="599">
        <f t="shared" si="6"/>
        <v>0</v>
      </c>
      <c r="G79" s="599">
        <f t="shared" si="7"/>
        <v>0</v>
      </c>
      <c r="H79" s="599">
        <f t="shared" si="8"/>
        <v>0</v>
      </c>
      <c r="I79" s="599">
        <f t="shared" si="9"/>
        <v>0</v>
      </c>
      <c r="J79" s="599">
        <f t="shared" si="10"/>
        <v>0</v>
      </c>
      <c r="K79" s="599">
        <f t="shared" si="11"/>
        <v>0</v>
      </c>
      <c r="L79" s="599">
        <f t="shared" si="12"/>
        <v>0</v>
      </c>
      <c r="M79" s="656">
        <f t="shared" si="13"/>
        <v>0</v>
      </c>
    </row>
    <row r="80" spans="1:13">
      <c r="A80" s="322" t="str">
        <f t="shared" si="1"/>
        <v>Vlinderveen 229, Spijkenisse</v>
      </c>
      <c r="B80" s="599">
        <f t="shared" si="2"/>
        <v>0</v>
      </c>
      <c r="C80" s="599">
        <f t="shared" si="3"/>
        <v>0</v>
      </c>
      <c r="D80" s="599">
        <f t="shared" si="4"/>
        <v>0</v>
      </c>
      <c r="E80" s="599">
        <f t="shared" si="5"/>
        <v>0</v>
      </c>
      <c r="F80" s="599">
        <f t="shared" si="6"/>
        <v>0</v>
      </c>
      <c r="G80" s="599">
        <f t="shared" si="7"/>
        <v>0</v>
      </c>
      <c r="H80" s="599">
        <f t="shared" si="8"/>
        <v>0</v>
      </c>
      <c r="I80" s="599">
        <f t="shared" si="9"/>
        <v>0</v>
      </c>
      <c r="J80" s="599">
        <f t="shared" si="10"/>
        <v>0</v>
      </c>
      <c r="K80" s="599">
        <f t="shared" si="11"/>
        <v>0</v>
      </c>
      <c r="L80" s="599">
        <f t="shared" si="12"/>
        <v>0</v>
      </c>
      <c r="M80" s="656">
        <f t="shared" si="13"/>
        <v>0</v>
      </c>
    </row>
    <row r="81" spans="1:13">
      <c r="A81" s="322" t="str">
        <f t="shared" si="1"/>
        <v>Oprelseweg 1, Spijkenisse</v>
      </c>
      <c r="B81" s="599">
        <f t="shared" si="2"/>
        <v>0</v>
      </c>
      <c r="C81" s="599">
        <f t="shared" si="3"/>
        <v>0</v>
      </c>
      <c r="D81" s="599">
        <f t="shared" si="4"/>
        <v>0</v>
      </c>
      <c r="E81" s="599">
        <f t="shared" si="5"/>
        <v>0</v>
      </c>
      <c r="F81" s="599">
        <f t="shared" si="6"/>
        <v>0</v>
      </c>
      <c r="G81" s="599">
        <f t="shared" si="7"/>
        <v>0</v>
      </c>
      <c r="H81" s="599">
        <f t="shared" si="8"/>
        <v>0</v>
      </c>
      <c r="I81" s="599">
        <f t="shared" si="9"/>
        <v>0</v>
      </c>
      <c r="J81" s="599">
        <f t="shared" si="10"/>
        <v>0</v>
      </c>
      <c r="K81" s="599">
        <f t="shared" si="11"/>
        <v>0</v>
      </c>
      <c r="L81" s="599">
        <f t="shared" si="12"/>
        <v>0</v>
      </c>
      <c r="M81" s="656">
        <f t="shared" si="13"/>
        <v>0</v>
      </c>
    </row>
    <row r="82" spans="1:13">
      <c r="A82" s="322" t="str">
        <f t="shared" si="1"/>
        <v>Marrewijklaan 101, Spijkenisse</v>
      </c>
      <c r="B82" s="599">
        <f t="shared" si="2"/>
        <v>0</v>
      </c>
      <c r="C82" s="599">
        <f t="shared" si="3"/>
        <v>0</v>
      </c>
      <c r="D82" s="599">
        <f t="shared" si="4"/>
        <v>0</v>
      </c>
      <c r="E82" s="599">
        <f t="shared" si="5"/>
        <v>0</v>
      </c>
      <c r="F82" s="599">
        <f t="shared" si="6"/>
        <v>0</v>
      </c>
      <c r="G82" s="599">
        <f t="shared" si="7"/>
        <v>0</v>
      </c>
      <c r="H82" s="599">
        <f t="shared" si="8"/>
        <v>0</v>
      </c>
      <c r="I82" s="599">
        <f t="shared" si="9"/>
        <v>0</v>
      </c>
      <c r="J82" s="599">
        <f t="shared" si="10"/>
        <v>0</v>
      </c>
      <c r="K82" s="599">
        <f t="shared" si="11"/>
        <v>0</v>
      </c>
      <c r="L82" s="599">
        <f t="shared" si="12"/>
        <v>0</v>
      </c>
      <c r="M82" s="656">
        <f t="shared" si="13"/>
        <v>0</v>
      </c>
    </row>
    <row r="83" spans="1:13">
      <c r="A83" s="637" t="str">
        <f t="shared" si="1"/>
        <v>Theaterplein 1, Spijkenisse</v>
      </c>
      <c r="B83" s="638">
        <f t="shared" si="2"/>
        <v>0</v>
      </c>
      <c r="C83" s="638">
        <f t="shared" si="3"/>
        <v>0</v>
      </c>
      <c r="D83" s="638">
        <f t="shared" si="4"/>
        <v>0</v>
      </c>
      <c r="E83" s="638">
        <f t="shared" si="5"/>
        <v>0</v>
      </c>
      <c r="F83" s="638">
        <f t="shared" si="6"/>
        <v>0</v>
      </c>
      <c r="G83" s="638">
        <f t="shared" si="7"/>
        <v>0</v>
      </c>
      <c r="H83" s="638">
        <f t="shared" si="8"/>
        <v>0</v>
      </c>
      <c r="I83" s="638">
        <f t="shared" si="9"/>
        <v>0</v>
      </c>
      <c r="J83" s="638">
        <f t="shared" si="10"/>
        <v>0</v>
      </c>
      <c r="K83" s="638">
        <f t="shared" si="11"/>
        <v>0</v>
      </c>
      <c r="L83" s="638">
        <f t="shared" si="12"/>
        <v>0</v>
      </c>
      <c r="M83" s="656">
        <f t="shared" si="13"/>
        <v>0</v>
      </c>
    </row>
    <row r="84" spans="1:13">
      <c r="A84" s="588" t="s">
        <v>9</v>
      </c>
      <c r="B84" s="640">
        <f>SUM(B54:B83)</f>
        <v>0</v>
      </c>
      <c r="C84" s="640">
        <f t="shared" ref="C84:L84" si="16">SUM(C54:C83)</f>
        <v>0</v>
      </c>
      <c r="D84" s="640">
        <f t="shared" si="16"/>
        <v>0</v>
      </c>
      <c r="E84" s="640">
        <f t="shared" si="16"/>
        <v>0</v>
      </c>
      <c r="F84" s="640">
        <f t="shared" si="16"/>
        <v>0</v>
      </c>
      <c r="G84" s="640">
        <f t="shared" si="16"/>
        <v>0</v>
      </c>
      <c r="H84" s="640">
        <f t="shared" si="16"/>
        <v>0</v>
      </c>
      <c r="I84" s="640">
        <f t="shared" si="16"/>
        <v>0</v>
      </c>
      <c r="J84" s="640">
        <f t="shared" si="16"/>
        <v>0</v>
      </c>
      <c r="K84" s="640">
        <f t="shared" si="16"/>
        <v>0</v>
      </c>
      <c r="L84" s="640">
        <f t="shared" si="16"/>
        <v>0</v>
      </c>
      <c r="M84" s="640">
        <f>SUM(B84:L84)</f>
        <v>0</v>
      </c>
    </row>
    <row r="86" spans="1:13" ht="38.4" customHeight="1">
      <c r="A86" s="748" t="s">
        <v>2210</v>
      </c>
      <c r="B86" s="748"/>
      <c r="C86" s="748"/>
      <c r="D86" s="748"/>
      <c r="E86" s="748"/>
      <c r="F86" s="748"/>
    </row>
  </sheetData>
  <autoFilter ref="A19:L49" xr:uid="{F11B11EB-7A36-4300-8C3C-E0F180083177}"/>
  <mergeCells count="13">
    <mergeCell ref="A86:F86"/>
    <mergeCell ref="E7:F7"/>
    <mergeCell ref="E3:F3"/>
    <mergeCell ref="E4:F4"/>
    <mergeCell ref="E5:F5"/>
    <mergeCell ref="E6:F6"/>
    <mergeCell ref="E13:F13"/>
    <mergeCell ref="E14:F14"/>
    <mergeCell ref="E8:F8"/>
    <mergeCell ref="E9:F9"/>
    <mergeCell ref="E10:F10"/>
    <mergeCell ref="E11:F11"/>
    <mergeCell ref="E12:F12"/>
  </mergeCells>
  <pageMargins left="0.59055118110236227" right="0.59055118110236227" top="0.59055118110236227" bottom="0.78740157480314965" header="0.39370078740157483" footer="0.19685039370078741"/>
  <pageSetup paperSize="9" scale="92"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2E907-F351-424A-9DEE-113BBCF067E4}">
  <sheetPr>
    <tabColor theme="0" tint="-0.14999847407452621"/>
    <pageSetUpPr fitToPage="1"/>
  </sheetPr>
  <dimension ref="A1:I46"/>
  <sheetViews>
    <sheetView showGridLines="0" zoomScale="80" zoomScaleNormal="80" zoomScaleSheetLayoutView="100" zoomScalePageLayoutView="50" workbookViewId="0"/>
  </sheetViews>
  <sheetFormatPr defaultColWidth="9.109375" defaultRowHeight="13.2"/>
  <cols>
    <col min="1" max="1" width="40" style="373" bestFit="1" customWidth="1"/>
    <col min="2" max="2" width="17.21875" style="373" customWidth="1"/>
    <col min="3" max="5" width="14.109375" style="373" customWidth="1"/>
    <col min="6" max="9" width="14.77734375" style="373" customWidth="1"/>
    <col min="10" max="16384" width="9.109375" style="373"/>
  </cols>
  <sheetData>
    <row r="1" spans="1:9">
      <c r="A1" s="447" t="s">
        <v>28</v>
      </c>
      <c r="B1" s="108"/>
      <c r="C1" s="108"/>
      <c r="D1" s="108"/>
      <c r="E1" s="108"/>
    </row>
    <row r="2" spans="1:9" ht="13.8">
      <c r="A2" s="578"/>
      <c r="B2" s="578"/>
      <c r="C2" s="578"/>
      <c r="D2" s="108"/>
      <c r="E2" s="108"/>
    </row>
    <row r="3" spans="1:9" ht="15">
      <c r="A3" s="552" t="str">
        <f>'[17]1-Contractblad totaal'!A3</f>
        <v>Naam opdrachtgever</v>
      </c>
      <c r="B3" s="553" t="str">
        <f>'1-Contractblad totaal'!B3</f>
        <v>Gemeente Nissewaard</v>
      </c>
      <c r="C3" s="580"/>
      <c r="E3" s="108"/>
    </row>
    <row r="4" spans="1:9" ht="15">
      <c r="A4" s="552" t="str">
        <f>'[17]1-Contractblad totaal'!A4</f>
        <v>Calculatie onderdeel</v>
      </c>
      <c r="B4" s="580" t="str">
        <f ca="1">MID(CELL("bestandsnaam",$E$2),SEARCH("]",CELL("bestandsnaam",$C$19),1)+1,256)</f>
        <v>12b-Verbruik sanitair</v>
      </c>
      <c r="C4" s="580"/>
      <c r="E4" s="108"/>
    </row>
    <row r="5" spans="1:9" ht="15" customHeight="1">
      <c r="A5" s="552" t="str">
        <f>'[17]1-Contractblad totaal'!A5</f>
        <v>Gebouw/plaats</v>
      </c>
      <c r="B5" s="553" t="str">
        <f>'1-Contractblad totaal'!B5</f>
        <v>Diverse locaties</v>
      </c>
      <c r="C5" s="580"/>
      <c r="E5" s="108"/>
    </row>
    <row r="6" spans="1:9" ht="15" customHeight="1">
      <c r="A6" s="552" t="str">
        <f>'[17]1-Contractblad totaal'!A6</f>
        <v>Besteknummer</v>
      </c>
      <c r="B6" s="553" t="str">
        <f>'1-Contractblad totaal'!B6</f>
        <v>GNW-EA-ID.RT-2020</v>
      </c>
      <c r="C6" s="580"/>
      <c r="E6" s="108"/>
    </row>
    <row r="7" spans="1:9" ht="15" customHeight="1">
      <c r="A7" s="552" t="str">
        <f>'[17]1-Contractblad totaal'!A8</f>
        <v>Naam dienstverlener</v>
      </c>
      <c r="B7" s="690">
        <v>0</v>
      </c>
      <c r="C7" s="580"/>
      <c r="E7" s="108"/>
    </row>
    <row r="8" spans="1:9" ht="15" customHeight="1">
      <c r="A8" s="552" t="str">
        <f>'[17]1-Contractblad totaal'!A9</f>
        <v>Prijspeil</v>
      </c>
      <c r="B8" s="559">
        <f>'1-Contractblad totaal'!B9</f>
        <v>44348</v>
      </c>
      <c r="C8" s="559"/>
      <c r="E8" s="108"/>
    </row>
    <row r="9" spans="1:9" ht="15" customHeight="1" thickBot="1">
      <c r="A9" s="552"/>
      <c r="B9" s="559"/>
      <c r="C9" s="559"/>
      <c r="E9" s="108"/>
    </row>
    <row r="10" spans="1:9" ht="15" customHeight="1" thickBot="1">
      <c r="A10" s="552"/>
      <c r="B10" s="753" t="s">
        <v>2228</v>
      </c>
      <c r="C10" s="754"/>
      <c r="D10" s="754"/>
      <c r="E10" s="755"/>
      <c r="F10" s="753" t="s">
        <v>2229</v>
      </c>
      <c r="G10" s="754"/>
      <c r="H10" s="754"/>
      <c r="I10" s="755"/>
    </row>
    <row r="11" spans="1:9" s="585" customFormat="1" ht="50.4">
      <c r="A11" s="772" t="s">
        <v>121</v>
      </c>
      <c r="B11" s="756" t="s">
        <v>2221</v>
      </c>
      <c r="C11" s="752" t="s">
        <v>2222</v>
      </c>
      <c r="D11" s="752" t="s">
        <v>2223</v>
      </c>
      <c r="E11" s="757" t="s">
        <v>2224</v>
      </c>
      <c r="F11" s="756" t="s">
        <v>2221</v>
      </c>
      <c r="G11" s="752" t="s">
        <v>2222</v>
      </c>
      <c r="H11" s="752" t="s">
        <v>2223</v>
      </c>
      <c r="I11" s="757" t="s">
        <v>2224</v>
      </c>
    </row>
    <row r="12" spans="1:9">
      <c r="A12" s="773" t="s">
        <v>1903</v>
      </c>
      <c r="B12" s="758">
        <v>1</v>
      </c>
      <c r="C12" s="586">
        <f>4+4</f>
        <v>8</v>
      </c>
      <c r="D12" s="586">
        <v>2</v>
      </c>
      <c r="E12" s="759">
        <v>57</v>
      </c>
      <c r="F12" s="758">
        <v>2</v>
      </c>
      <c r="G12" s="586">
        <v>13</v>
      </c>
      <c r="H12" s="586">
        <v>14</v>
      </c>
      <c r="I12" s="759">
        <v>47</v>
      </c>
    </row>
    <row r="13" spans="1:9">
      <c r="A13" s="774" t="s">
        <v>1925</v>
      </c>
      <c r="B13" s="760">
        <v>1</v>
      </c>
      <c r="C13" s="691"/>
      <c r="D13" s="691">
        <v>0</v>
      </c>
      <c r="E13" s="761"/>
      <c r="F13" s="760"/>
      <c r="G13" s="691"/>
      <c r="H13" s="691"/>
      <c r="I13" s="761"/>
    </row>
    <row r="14" spans="1:9">
      <c r="A14" s="774" t="s">
        <v>1926</v>
      </c>
      <c r="B14" s="760">
        <v>0</v>
      </c>
      <c r="C14" s="693">
        <v>2</v>
      </c>
      <c r="D14" s="691">
        <v>0</v>
      </c>
      <c r="E14" s="762"/>
      <c r="F14" s="760">
        <v>4</v>
      </c>
      <c r="G14" s="693">
        <v>15</v>
      </c>
      <c r="H14" s="691">
        <v>15</v>
      </c>
      <c r="I14" s="762"/>
    </row>
    <row r="15" spans="1:9">
      <c r="A15" s="774" t="s">
        <v>975</v>
      </c>
      <c r="B15" s="763">
        <v>190</v>
      </c>
      <c r="C15" s="693">
        <v>252</v>
      </c>
      <c r="D15" s="693">
        <v>204</v>
      </c>
      <c r="E15" s="762">
        <v>3126</v>
      </c>
      <c r="F15" s="763">
        <v>73</v>
      </c>
      <c r="G15" s="693">
        <v>167</v>
      </c>
      <c r="H15" s="693">
        <v>153</v>
      </c>
      <c r="I15" s="762">
        <v>809</v>
      </c>
    </row>
    <row r="16" spans="1:9">
      <c r="A16" s="773" t="s">
        <v>2030</v>
      </c>
      <c r="B16" s="763">
        <v>2</v>
      </c>
      <c r="C16" s="693">
        <v>3</v>
      </c>
      <c r="D16" s="693">
        <v>2</v>
      </c>
      <c r="E16" s="762"/>
      <c r="F16" s="763">
        <v>2</v>
      </c>
      <c r="G16" s="693">
        <v>3</v>
      </c>
      <c r="H16" s="693"/>
      <c r="I16" s="762"/>
    </row>
    <row r="17" spans="1:9">
      <c r="A17" s="773" t="s">
        <v>1895</v>
      </c>
      <c r="B17" s="760">
        <v>1</v>
      </c>
      <c r="C17" s="693"/>
      <c r="D17" s="691">
        <v>0</v>
      </c>
      <c r="E17" s="762">
        <v>46</v>
      </c>
      <c r="F17" s="760">
        <v>2</v>
      </c>
      <c r="G17" s="693"/>
      <c r="H17" s="691">
        <v>6</v>
      </c>
      <c r="I17" s="762">
        <v>28</v>
      </c>
    </row>
    <row r="18" spans="1:9">
      <c r="A18" s="773" t="s">
        <v>2036</v>
      </c>
      <c r="B18" s="763">
        <v>5</v>
      </c>
      <c r="C18" s="693"/>
      <c r="D18" s="691">
        <v>0</v>
      </c>
      <c r="E18" s="762">
        <v>123</v>
      </c>
      <c r="F18" s="763">
        <v>3</v>
      </c>
      <c r="G18" s="693"/>
      <c r="H18" s="691"/>
      <c r="I18" s="762">
        <v>52</v>
      </c>
    </row>
    <row r="19" spans="1:9">
      <c r="A19" s="773" t="s">
        <v>1898</v>
      </c>
      <c r="B19" s="764">
        <v>7</v>
      </c>
      <c r="C19" s="587"/>
      <c r="D19" s="691">
        <v>0</v>
      </c>
      <c r="E19" s="765">
        <v>88</v>
      </c>
      <c r="F19" s="764">
        <v>6</v>
      </c>
      <c r="G19" s="587"/>
      <c r="H19" s="691">
        <v>12</v>
      </c>
      <c r="I19" s="765">
        <v>56</v>
      </c>
    </row>
    <row r="20" spans="1:9">
      <c r="A20" s="773" t="s">
        <v>1893</v>
      </c>
      <c r="B20" s="764">
        <v>1</v>
      </c>
      <c r="C20" s="587"/>
      <c r="D20" s="544">
        <v>3</v>
      </c>
      <c r="E20" s="765">
        <v>9</v>
      </c>
      <c r="F20" s="764">
        <v>1</v>
      </c>
      <c r="G20" s="587"/>
      <c r="H20" s="544"/>
      <c r="I20" s="765">
        <v>8</v>
      </c>
    </row>
    <row r="21" spans="1:9">
      <c r="A21" s="773" t="s">
        <v>1897</v>
      </c>
      <c r="B21" s="764">
        <v>5</v>
      </c>
      <c r="C21" s="587"/>
      <c r="D21" s="587">
        <v>10</v>
      </c>
      <c r="E21" s="765">
        <v>38</v>
      </c>
      <c r="F21" s="764"/>
      <c r="G21" s="587"/>
      <c r="H21" s="587">
        <v>5</v>
      </c>
      <c r="I21" s="765">
        <v>61</v>
      </c>
    </row>
    <row r="22" spans="1:9">
      <c r="A22" s="775" t="s">
        <v>1901</v>
      </c>
      <c r="B22" s="763">
        <v>3</v>
      </c>
      <c r="C22" s="693">
        <v>7</v>
      </c>
      <c r="D22" s="691">
        <v>0</v>
      </c>
      <c r="E22" s="762">
        <v>78</v>
      </c>
      <c r="F22" s="763">
        <v>2</v>
      </c>
      <c r="G22" s="693">
        <v>6</v>
      </c>
      <c r="H22" s="691">
        <v>6</v>
      </c>
      <c r="I22" s="762">
        <v>49</v>
      </c>
    </row>
    <row r="23" spans="1:9">
      <c r="A23" s="773" t="s">
        <v>2031</v>
      </c>
      <c r="B23" s="760">
        <v>0</v>
      </c>
      <c r="C23" s="693"/>
      <c r="D23" s="693">
        <v>2</v>
      </c>
      <c r="E23" s="762">
        <v>8</v>
      </c>
      <c r="F23" s="760"/>
      <c r="G23" s="693"/>
      <c r="H23" s="693">
        <v>2</v>
      </c>
      <c r="I23" s="762"/>
    </row>
    <row r="24" spans="1:9">
      <c r="A24" s="773" t="s">
        <v>1889</v>
      </c>
      <c r="B24" s="764">
        <v>1</v>
      </c>
      <c r="C24" s="587"/>
      <c r="D24" s="587">
        <v>2</v>
      </c>
      <c r="E24" s="765">
        <v>17</v>
      </c>
      <c r="F24" s="764"/>
      <c r="G24" s="587"/>
      <c r="H24" s="587"/>
      <c r="I24" s="765">
        <v>13</v>
      </c>
    </row>
    <row r="25" spans="1:9">
      <c r="A25" s="773" t="s">
        <v>2003</v>
      </c>
      <c r="B25" s="763">
        <v>6</v>
      </c>
      <c r="C25" s="693"/>
      <c r="D25" s="693">
        <v>6</v>
      </c>
      <c r="E25" s="762">
        <v>58</v>
      </c>
      <c r="F25" s="763">
        <v>3</v>
      </c>
      <c r="G25" s="693"/>
      <c r="H25" s="693"/>
      <c r="I25" s="762">
        <v>26</v>
      </c>
    </row>
    <row r="26" spans="1:9">
      <c r="A26" s="773" t="s">
        <v>1890</v>
      </c>
      <c r="B26" s="764">
        <v>1</v>
      </c>
      <c r="C26" s="587"/>
      <c r="D26" s="587">
        <v>3</v>
      </c>
      <c r="E26" s="765">
        <v>13</v>
      </c>
      <c r="F26" s="764">
        <v>1</v>
      </c>
      <c r="G26" s="587"/>
      <c r="H26" s="587"/>
      <c r="I26" s="765">
        <v>3</v>
      </c>
    </row>
    <row r="27" spans="1:9">
      <c r="A27" s="773" t="s">
        <v>1891</v>
      </c>
      <c r="B27" s="764">
        <v>2</v>
      </c>
      <c r="C27" s="587"/>
      <c r="D27" s="587">
        <v>3</v>
      </c>
      <c r="E27" s="765">
        <v>12</v>
      </c>
      <c r="F27" s="764">
        <v>1</v>
      </c>
      <c r="G27" s="587"/>
      <c r="H27" s="587">
        <v>3</v>
      </c>
      <c r="I27" s="765">
        <v>8</v>
      </c>
    </row>
    <row r="28" spans="1:9">
      <c r="A28" s="773" t="s">
        <v>1892</v>
      </c>
      <c r="B28" s="760">
        <v>0</v>
      </c>
      <c r="C28" s="587"/>
      <c r="D28" s="587">
        <v>2</v>
      </c>
      <c r="E28" s="765">
        <v>7</v>
      </c>
      <c r="F28" s="760"/>
      <c r="G28" s="587"/>
      <c r="H28" s="587">
        <v>2</v>
      </c>
      <c r="I28" s="765">
        <v>5</v>
      </c>
    </row>
    <row r="29" spans="1:9">
      <c r="A29" s="773" t="s">
        <v>1888</v>
      </c>
      <c r="B29" s="763"/>
      <c r="C29" s="693"/>
      <c r="D29" s="691"/>
      <c r="E29" s="762">
        <v>1</v>
      </c>
      <c r="F29" s="763">
        <v>1</v>
      </c>
      <c r="G29" s="693"/>
      <c r="H29" s="691">
        <v>3</v>
      </c>
      <c r="I29" s="762">
        <v>10</v>
      </c>
    </row>
    <row r="30" spans="1:9">
      <c r="A30" s="774" t="s">
        <v>2002</v>
      </c>
      <c r="B30" s="763">
        <v>2</v>
      </c>
      <c r="C30" s="693"/>
      <c r="D30" s="691"/>
      <c r="E30" s="762">
        <v>5</v>
      </c>
      <c r="F30" s="763">
        <v>1</v>
      </c>
      <c r="G30" s="693"/>
      <c r="H30" s="691">
        <v>3</v>
      </c>
      <c r="I30" s="762">
        <v>9</v>
      </c>
    </row>
    <row r="31" spans="1:9">
      <c r="A31" s="773" t="s">
        <v>1902</v>
      </c>
      <c r="B31" s="763">
        <v>3</v>
      </c>
      <c r="C31" s="693">
        <v>17</v>
      </c>
      <c r="D31" s="691"/>
      <c r="E31" s="762">
        <v>58</v>
      </c>
      <c r="F31" s="763">
        <v>6</v>
      </c>
      <c r="G31" s="693">
        <v>9</v>
      </c>
      <c r="H31" s="691"/>
      <c r="I31" s="762">
        <v>29</v>
      </c>
    </row>
    <row r="32" spans="1:9">
      <c r="A32" s="773" t="s">
        <v>1923</v>
      </c>
      <c r="B32" s="763">
        <v>5</v>
      </c>
      <c r="C32" s="693">
        <v>30</v>
      </c>
      <c r="D32" s="544">
        <v>24</v>
      </c>
      <c r="E32" s="762"/>
      <c r="F32" s="763">
        <v>5</v>
      </c>
      <c r="G32" s="693">
        <v>24</v>
      </c>
      <c r="H32" s="544">
        <v>12</v>
      </c>
      <c r="I32" s="762"/>
    </row>
    <row r="33" spans="1:9">
      <c r="A33" s="773" t="s">
        <v>1903</v>
      </c>
      <c r="B33" s="766" t="s">
        <v>2225</v>
      </c>
      <c r="C33" s="751"/>
      <c r="D33" s="751"/>
      <c r="E33" s="767"/>
      <c r="F33" s="766" t="s">
        <v>2225</v>
      </c>
      <c r="G33" s="751"/>
      <c r="H33" s="751"/>
      <c r="I33" s="767"/>
    </row>
    <row r="34" spans="1:9">
      <c r="A34" s="773" t="s">
        <v>1881</v>
      </c>
      <c r="B34" s="768">
        <v>3</v>
      </c>
      <c r="C34" s="693">
        <v>15</v>
      </c>
      <c r="D34" s="691">
        <v>0</v>
      </c>
      <c r="E34" s="762"/>
      <c r="F34" s="768"/>
      <c r="G34" s="693">
        <v>2</v>
      </c>
      <c r="H34" s="691"/>
      <c r="I34" s="762"/>
    </row>
    <row r="35" spans="1:9">
      <c r="A35" s="773" t="s">
        <v>1894</v>
      </c>
      <c r="B35" s="763">
        <v>2</v>
      </c>
      <c r="C35" s="693">
        <v>6</v>
      </c>
      <c r="D35" s="693">
        <v>4</v>
      </c>
      <c r="E35" s="762"/>
      <c r="F35" s="763"/>
      <c r="G35" s="693">
        <v>2</v>
      </c>
      <c r="H35" s="693">
        <v>2</v>
      </c>
      <c r="I35" s="762"/>
    </row>
    <row r="36" spans="1:9">
      <c r="A36" s="774" t="s">
        <v>2037</v>
      </c>
      <c r="B36" s="760">
        <v>1</v>
      </c>
      <c r="C36" s="693"/>
      <c r="D36" s="691">
        <v>0</v>
      </c>
      <c r="E36" s="762">
        <v>43</v>
      </c>
      <c r="F36" s="760">
        <v>3</v>
      </c>
      <c r="G36" s="693"/>
      <c r="H36" s="691">
        <v>4</v>
      </c>
      <c r="I36" s="762">
        <v>30</v>
      </c>
    </row>
    <row r="37" spans="1:9">
      <c r="A37" s="773" t="s">
        <v>1900</v>
      </c>
      <c r="B37" s="763">
        <v>18</v>
      </c>
      <c r="C37" s="693"/>
      <c r="D37" s="693">
        <v>21</v>
      </c>
      <c r="E37" s="762">
        <v>176</v>
      </c>
      <c r="F37" s="763">
        <v>13</v>
      </c>
      <c r="G37" s="693"/>
      <c r="H37" s="693"/>
      <c r="I37" s="762">
        <v>95</v>
      </c>
    </row>
    <row r="38" spans="1:9">
      <c r="A38" s="773" t="s">
        <v>1899</v>
      </c>
      <c r="B38" s="763">
        <v>5</v>
      </c>
      <c r="C38" s="693"/>
      <c r="D38" s="693">
        <v>11</v>
      </c>
      <c r="E38" s="762">
        <v>63</v>
      </c>
      <c r="F38" s="763">
        <v>10</v>
      </c>
      <c r="G38" s="693"/>
      <c r="H38" s="693">
        <v>22</v>
      </c>
      <c r="I38" s="762">
        <v>42</v>
      </c>
    </row>
    <row r="39" spans="1:9">
      <c r="A39" s="773" t="s">
        <v>1896</v>
      </c>
      <c r="B39" s="760">
        <v>0</v>
      </c>
      <c r="C39" s="693"/>
      <c r="D39" s="693">
        <v>3</v>
      </c>
      <c r="E39" s="762">
        <v>11</v>
      </c>
      <c r="F39" s="760">
        <v>3</v>
      </c>
      <c r="G39" s="693"/>
      <c r="H39" s="693">
        <v>6</v>
      </c>
      <c r="I39" s="762">
        <v>5</v>
      </c>
    </row>
    <row r="40" spans="1:9">
      <c r="A40" s="773" t="s">
        <v>1878</v>
      </c>
      <c r="B40" s="763">
        <v>1</v>
      </c>
      <c r="C40" s="693">
        <v>2</v>
      </c>
      <c r="D40" s="693"/>
      <c r="E40" s="762"/>
      <c r="F40" s="763">
        <v>1</v>
      </c>
      <c r="G40" s="693"/>
      <c r="H40" s="693"/>
      <c r="I40" s="762"/>
    </row>
    <row r="41" spans="1:9">
      <c r="A41" s="774" t="s">
        <v>1928</v>
      </c>
      <c r="B41" s="763">
        <v>3</v>
      </c>
      <c r="C41" s="693">
        <v>11</v>
      </c>
      <c r="D41" s="693">
        <v>12</v>
      </c>
      <c r="E41" s="762"/>
      <c r="F41" s="763"/>
      <c r="G41" s="693">
        <v>30</v>
      </c>
      <c r="H41" s="693"/>
      <c r="I41" s="762"/>
    </row>
    <row r="42" spans="1:9">
      <c r="A42" s="773" t="s">
        <v>974</v>
      </c>
      <c r="B42" s="763">
        <v>18</v>
      </c>
      <c r="C42" s="693">
        <v>38</v>
      </c>
      <c r="D42" s="693"/>
      <c r="E42" s="762"/>
      <c r="F42" s="763">
        <v>6</v>
      </c>
      <c r="G42" s="693">
        <v>14</v>
      </c>
      <c r="H42" s="693"/>
      <c r="I42" s="762"/>
    </row>
    <row r="43" spans="1:9" ht="13.8" thickBot="1">
      <c r="A43" s="396" t="s">
        <v>9</v>
      </c>
      <c r="B43" s="769">
        <f>SUM(B12:B41)</f>
        <v>269</v>
      </c>
      <c r="C43" s="770">
        <f t="shared" ref="C43:E43" si="0">SUM(C12:C41)</f>
        <v>353</v>
      </c>
      <c r="D43" s="770">
        <f t="shared" si="0"/>
        <v>314</v>
      </c>
      <c r="E43" s="771">
        <f t="shared" si="0"/>
        <v>4037</v>
      </c>
      <c r="F43" s="769">
        <v>149</v>
      </c>
      <c r="G43" s="770">
        <v>285</v>
      </c>
      <c r="H43" s="770">
        <v>270</v>
      </c>
      <c r="I43" s="771">
        <v>1385</v>
      </c>
    </row>
    <row r="45" spans="1:9">
      <c r="A45" s="692" t="s">
        <v>2227</v>
      </c>
    </row>
    <row r="46" spans="1:9">
      <c r="A46" s="692"/>
    </row>
  </sheetData>
  <autoFilter ref="A11:E42" xr:uid="{F11B11EB-7A36-4300-8C3C-E0F180083177}"/>
  <mergeCells count="4">
    <mergeCell ref="B33:E33"/>
    <mergeCell ref="B10:E10"/>
    <mergeCell ref="F33:I33"/>
    <mergeCell ref="F10:I10"/>
  </mergeCells>
  <pageMargins left="0.59055118110236227" right="0.59055118110236227" top="0.59055118110236227" bottom="0.78740157480314965" header="0.39370078740157483" footer="0.19685039370078741"/>
  <pageSetup paperSize="9" scale="92"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63"/>
  <sheetViews>
    <sheetView showGridLines="0" tabSelected="1" zoomScale="80" zoomScaleNormal="80" workbookViewId="0">
      <pane ySplit="10" topLeftCell="A11" activePane="bottomLeft" state="frozen"/>
      <selection activeCell="D33" sqref="D33"/>
      <selection pane="bottomLeft" activeCell="A11" sqref="A11"/>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6" width="12.6640625" style="50" customWidth="1"/>
    <col min="7" max="7" width="14.109375" style="50" customWidth="1"/>
    <col min="8" max="8" width="17.6640625" style="50" customWidth="1"/>
    <col min="9" max="9" width="2.44140625" style="50" customWidth="1"/>
    <col min="10" max="10" width="17.6640625" style="50" customWidth="1"/>
    <col min="11" max="11" width="14.6640625" style="50" bestFit="1" customWidth="1"/>
    <col min="12" max="12" width="14.44140625" style="50" bestFit="1" customWidth="1"/>
    <col min="13" max="13" width="14.6640625" style="50" bestFit="1" customWidth="1"/>
    <col min="14" max="15" width="9.33203125" style="50"/>
    <col min="16" max="16" width="10.33203125" style="50" bestFit="1" customWidth="1"/>
    <col min="17" max="16384" width="9.33203125" style="50"/>
  </cols>
  <sheetData>
    <row r="1" spans="1:18">
      <c r="A1" s="434" t="s">
        <v>28</v>
      </c>
      <c r="B1" s="49"/>
      <c r="C1" s="49"/>
    </row>
    <row r="2" spans="1:18">
      <c r="A2" s="51"/>
      <c r="B2" s="49"/>
      <c r="C2" s="49"/>
    </row>
    <row r="3" spans="1:18" s="53" customFormat="1" ht="15">
      <c r="A3" s="82" t="s">
        <v>32</v>
      </c>
      <c r="B3" s="83" t="s">
        <v>1929</v>
      </c>
      <c r="C3" s="83"/>
      <c r="D3" s="84"/>
      <c r="E3" s="52"/>
      <c r="F3" s="52"/>
      <c r="G3" s="50"/>
      <c r="H3" s="50"/>
      <c r="I3" s="50"/>
      <c r="J3" s="50"/>
      <c r="K3" s="50"/>
      <c r="L3" s="50"/>
    </row>
    <row r="4" spans="1:18" s="53" customFormat="1" ht="15">
      <c r="A4" s="82" t="s">
        <v>15</v>
      </c>
      <c r="B4" s="83" t="str">
        <f ca="1">MID(CELL("bestandsnaam",$D$10),SEARCH("]",CELL("bestandsnaam",$D$10),1)+1,256)</f>
        <v>1-Contractblad totaal</v>
      </c>
      <c r="C4" s="83"/>
      <c r="D4" s="84"/>
      <c r="E4" s="52"/>
      <c r="F4" s="52"/>
      <c r="G4" s="50"/>
      <c r="H4" s="50"/>
      <c r="I4" s="50"/>
      <c r="J4" s="50"/>
      <c r="K4" s="50"/>
      <c r="L4" s="50"/>
    </row>
    <row r="5" spans="1:18" s="53" customFormat="1" ht="15">
      <c r="A5" s="82" t="s">
        <v>94</v>
      </c>
      <c r="B5" s="83" t="s">
        <v>1930</v>
      </c>
      <c r="C5" s="83"/>
      <c r="D5" s="84"/>
      <c r="E5" s="52"/>
      <c r="F5" s="52"/>
      <c r="G5" s="54"/>
      <c r="H5" s="54"/>
      <c r="L5" s="50"/>
    </row>
    <row r="6" spans="1:18" s="53" customFormat="1" ht="15">
      <c r="A6" s="82" t="s">
        <v>270</v>
      </c>
      <c r="B6" s="593" t="s">
        <v>2208</v>
      </c>
      <c r="C6" s="83"/>
      <c r="D6" s="84"/>
      <c r="E6" s="52"/>
      <c r="F6" s="52"/>
      <c r="G6" s="54"/>
      <c r="H6" s="54"/>
      <c r="L6" s="50"/>
    </row>
    <row r="7" spans="1:18" s="53" customFormat="1" ht="15">
      <c r="A7" s="82" t="s">
        <v>228</v>
      </c>
      <c r="B7" s="485" t="s">
        <v>2217</v>
      </c>
      <c r="C7" s="83"/>
      <c r="D7" s="84"/>
      <c r="E7" s="52"/>
      <c r="F7" s="52"/>
      <c r="G7" s="54"/>
      <c r="H7" s="54"/>
    </row>
    <row r="8" spans="1:18" s="53" customFormat="1" ht="15">
      <c r="A8" s="82" t="s">
        <v>230</v>
      </c>
      <c r="B8" s="696"/>
      <c r="C8" s="696"/>
      <c r="D8" s="697"/>
      <c r="E8" s="52"/>
      <c r="F8" s="52"/>
      <c r="G8" s="54"/>
      <c r="H8" s="54"/>
    </row>
    <row r="9" spans="1:18" s="53" customFormat="1" ht="15">
      <c r="A9" s="82" t="s">
        <v>11</v>
      </c>
      <c r="B9" s="122">
        <v>44348</v>
      </c>
      <c r="C9" s="85"/>
      <c r="D9" s="84"/>
      <c r="E9" s="52"/>
      <c r="F9" s="52"/>
      <c r="G9" s="54"/>
      <c r="H9" s="54"/>
      <c r="I9" s="54"/>
      <c r="J9" s="54"/>
      <c r="K9" s="54"/>
      <c r="L9" s="54"/>
      <c r="M9" s="54"/>
      <c r="N9" s="54"/>
      <c r="O9" s="54"/>
      <c r="P9" s="54"/>
      <c r="Q9" s="54"/>
      <c r="R9" s="54"/>
    </row>
    <row r="10" spans="1:18" s="53" customFormat="1" ht="15">
      <c r="A10" s="55"/>
      <c r="G10" s="56"/>
      <c r="H10" s="56"/>
    </row>
    <row r="11" spans="1:18" s="53" customFormat="1" ht="15">
      <c r="A11" s="57" t="s">
        <v>148</v>
      </c>
      <c r="B11" s="58"/>
      <c r="C11" s="58"/>
      <c r="D11" s="58"/>
      <c r="E11" s="58"/>
      <c r="F11" s="58"/>
      <c r="G11" s="59"/>
      <c r="H11" s="60"/>
    </row>
    <row r="12" spans="1:18" ht="15">
      <c r="J12" s="53"/>
      <c r="K12" s="53"/>
      <c r="L12" s="53"/>
      <c r="M12" s="53"/>
      <c r="N12" s="53"/>
      <c r="O12" s="53"/>
      <c r="P12" s="53"/>
    </row>
    <row r="13" spans="1:18" ht="26.4">
      <c r="A13" s="86" t="s">
        <v>12</v>
      </c>
      <c r="D13" s="87"/>
      <c r="E13" s="87" t="s">
        <v>85</v>
      </c>
      <c r="F13" s="87" t="s">
        <v>54</v>
      </c>
      <c r="G13" s="87" t="s">
        <v>141</v>
      </c>
      <c r="H13" s="88" t="s">
        <v>47</v>
      </c>
      <c r="I13" s="61"/>
      <c r="J13" s="89"/>
      <c r="K13" s="53"/>
      <c r="L13" s="53"/>
      <c r="M13" s="53"/>
      <c r="N13" s="53"/>
      <c r="O13" s="53"/>
      <c r="P13" s="53"/>
    </row>
    <row r="14" spans="1:18" ht="15">
      <c r="A14" s="90" t="s">
        <v>142</v>
      </c>
      <c r="B14" s="90" t="s">
        <v>143</v>
      </c>
      <c r="C14" s="90" t="s">
        <v>144</v>
      </c>
      <c r="D14" s="91"/>
      <c r="E14" s="500">
        <v>1</v>
      </c>
      <c r="F14" s="658" t="e">
        <f>SUM('4-Basis ruimtestaat'!R:S)*E14</f>
        <v>#DIV/0!</v>
      </c>
      <c r="G14" s="62" t="e">
        <f>'6-Opbouw uurtarief productie'!E48</f>
        <v>#DIV/0!</v>
      </c>
      <c r="H14" s="63" t="e">
        <f>G14*F14</f>
        <v>#DIV/0!</v>
      </c>
      <c r="I14" s="61"/>
      <c r="J14" s="501"/>
      <c r="K14" s="53"/>
      <c r="L14" s="53"/>
      <c r="M14" s="53"/>
      <c r="N14" s="53"/>
      <c r="O14" s="53"/>
      <c r="P14" s="53"/>
    </row>
    <row r="15" spans="1:18" ht="15">
      <c r="A15" s="90"/>
      <c r="B15" s="92"/>
      <c r="C15" s="92"/>
      <c r="D15" s="92"/>
      <c r="E15" s="92"/>
      <c r="F15" s="92"/>
      <c r="G15" s="92"/>
      <c r="H15" s="92"/>
      <c r="I15" s="92"/>
      <c r="J15" s="89"/>
      <c r="K15" s="53"/>
      <c r="L15" s="53"/>
      <c r="M15" s="53"/>
      <c r="N15" s="53"/>
      <c r="O15" s="53"/>
      <c r="P15" s="53"/>
    </row>
    <row r="16" spans="1:18" ht="15.6">
      <c r="A16" s="90" t="s">
        <v>145</v>
      </c>
      <c r="B16" s="90" t="s">
        <v>143</v>
      </c>
      <c r="C16" s="90" t="s">
        <v>144</v>
      </c>
      <c r="D16" s="92"/>
      <c r="E16" s="657" t="e">
        <f>'2-Kosten per locatie'!H67</f>
        <v>#DIV/0!</v>
      </c>
      <c r="F16" s="69" t="e">
        <f>SUM(F14:F14)*E16</f>
        <v>#DIV/0!</v>
      </c>
      <c r="G16" s="62" t="e">
        <f>'7-Opbouw uurtarief toezicht'!E48</f>
        <v>#DIV/0!</v>
      </c>
      <c r="H16" s="63" t="e">
        <f>G16*F16</f>
        <v>#DIV/0!</v>
      </c>
      <c r="J16" s="89"/>
      <c r="K16" s="53"/>
      <c r="L16" s="659"/>
      <c r="M16" s="53"/>
      <c r="N16" s="53"/>
      <c r="O16" s="53"/>
      <c r="P16" s="53"/>
    </row>
    <row r="17" spans="1:16" ht="15.6">
      <c r="A17" s="90"/>
      <c r="B17" s="90"/>
      <c r="C17" s="90"/>
      <c r="D17" s="90"/>
      <c r="E17" s="90"/>
      <c r="F17" s="65"/>
      <c r="G17" s="610"/>
      <c r="H17" s="63"/>
      <c r="J17" s="89"/>
      <c r="K17" s="53"/>
      <c r="L17" s="659"/>
      <c r="M17" s="53"/>
      <c r="N17" s="53"/>
      <c r="O17" s="53"/>
      <c r="P17" s="53"/>
    </row>
    <row r="18" spans="1:16" ht="15">
      <c r="A18" s="90" t="s">
        <v>1987</v>
      </c>
      <c r="B18" s="90"/>
      <c r="C18" s="90"/>
      <c r="D18" s="90"/>
      <c r="E18" s="90"/>
      <c r="F18" s="654">
        <f>'2-Kosten per locatie'!E67</f>
        <v>0</v>
      </c>
      <c r="G18" s="62" t="e">
        <f>G14</f>
        <v>#DIV/0!</v>
      </c>
      <c r="H18" s="63" t="e">
        <f>G18*F18</f>
        <v>#DIV/0!</v>
      </c>
      <c r="J18" s="89"/>
      <c r="K18" s="53"/>
      <c r="L18" s="53"/>
      <c r="M18" s="53"/>
      <c r="N18" s="53"/>
      <c r="O18" s="53"/>
      <c r="P18" s="53"/>
    </row>
    <row r="19" spans="1:16" ht="15">
      <c r="A19" s="90"/>
      <c r="B19" s="90"/>
      <c r="C19" s="96"/>
      <c r="D19" s="90"/>
      <c r="E19" s="97"/>
      <c r="F19" s="95"/>
      <c r="G19" s="90"/>
      <c r="H19" s="90"/>
      <c r="I19" s="90"/>
      <c r="J19" s="89"/>
      <c r="K19" s="53"/>
      <c r="L19" s="53"/>
      <c r="M19" s="53"/>
      <c r="N19" s="53"/>
      <c r="O19" s="53"/>
      <c r="P19" s="53"/>
    </row>
    <row r="20" spans="1:16" ht="15">
      <c r="A20" s="98" t="s">
        <v>224</v>
      </c>
      <c r="B20" s="94" t="s">
        <v>143</v>
      </c>
      <c r="C20" s="94" t="s">
        <v>144</v>
      </c>
      <c r="D20" s="94"/>
      <c r="E20" s="66"/>
      <c r="F20" s="99"/>
      <c r="G20" s="67" t="e">
        <f>(H16+H14)/F14</f>
        <v>#DIV/0!</v>
      </c>
      <c r="H20" s="90"/>
      <c r="I20" s="90"/>
      <c r="J20" s="89"/>
      <c r="K20" s="53"/>
      <c r="L20" s="53"/>
      <c r="M20" s="53"/>
      <c r="N20" s="53"/>
      <c r="O20" s="53"/>
      <c r="P20" s="53"/>
    </row>
    <row r="21" spans="1:16" ht="15">
      <c r="A21" s="96"/>
      <c r="D21" s="92"/>
      <c r="E21" s="100"/>
      <c r="F21" s="101"/>
      <c r="G21" s="68"/>
      <c r="H21" s="102"/>
      <c r="J21" s="89"/>
      <c r="K21" s="53"/>
      <c r="L21" s="53"/>
      <c r="M21" s="53"/>
      <c r="N21" s="53"/>
      <c r="O21" s="53"/>
      <c r="P21" s="53"/>
    </row>
    <row r="22" spans="1:16" ht="15">
      <c r="A22" s="90" t="s">
        <v>142</v>
      </c>
      <c r="B22" s="90" t="s">
        <v>237</v>
      </c>
      <c r="C22" s="90" t="s">
        <v>144</v>
      </c>
      <c r="D22" s="91"/>
      <c r="E22" s="500">
        <v>1</v>
      </c>
      <c r="F22" s="658" t="e">
        <f>SUM('4-Basis ruimtestaat'!T:T)*E22</f>
        <v>#DIV/0!</v>
      </c>
      <c r="G22" s="62" t="e">
        <f>'6-Opbouw uurtarief productie'!E52</f>
        <v>#DIV/0!</v>
      </c>
      <c r="H22" s="63" t="e">
        <f>G22*F22</f>
        <v>#DIV/0!</v>
      </c>
      <c r="J22" s="501"/>
      <c r="K22" s="53"/>
      <c r="L22" s="53"/>
      <c r="M22" s="53"/>
      <c r="N22" s="53"/>
      <c r="O22" s="53"/>
      <c r="P22" s="53"/>
    </row>
    <row r="23" spans="1:16" ht="15">
      <c r="A23" s="90"/>
      <c r="B23" s="92"/>
      <c r="C23" s="92"/>
      <c r="D23" s="92"/>
      <c r="E23" s="92"/>
      <c r="F23" s="93"/>
      <c r="G23" s="92"/>
      <c r="H23" s="92"/>
      <c r="J23" s="89"/>
      <c r="K23" s="53"/>
      <c r="L23" s="53"/>
      <c r="M23" s="53"/>
      <c r="N23" s="53"/>
      <c r="O23" s="53"/>
      <c r="P23" s="53"/>
    </row>
    <row r="24" spans="1:16" ht="15">
      <c r="A24" s="90" t="s">
        <v>145</v>
      </c>
      <c r="B24" s="90" t="s">
        <v>237</v>
      </c>
      <c r="C24" s="90" t="s">
        <v>144</v>
      </c>
      <c r="D24" s="92"/>
      <c r="E24" s="657" t="e">
        <f>AVERAGE('2-Kosten per locatie'!J11:J66)</f>
        <v>#DIV/0!</v>
      </c>
      <c r="F24" s="65" t="e">
        <f>SUM(F22:F22)*E24</f>
        <v>#DIV/0!</v>
      </c>
      <c r="G24" s="62" t="e">
        <f>'7-Opbouw uurtarief toezicht'!E52</f>
        <v>#DIV/0!</v>
      </c>
      <c r="H24" s="63" t="e">
        <f>G24*F24</f>
        <v>#DIV/0!</v>
      </c>
      <c r="J24" s="89"/>
      <c r="K24" s="53"/>
      <c r="L24" s="53"/>
      <c r="M24" s="53"/>
      <c r="N24" s="53"/>
      <c r="O24" s="53"/>
      <c r="P24" s="53"/>
    </row>
    <row r="25" spans="1:16" ht="15">
      <c r="A25" s="90"/>
      <c r="B25" s="90"/>
      <c r="C25" s="96"/>
      <c r="D25" s="96"/>
      <c r="E25" s="97"/>
      <c r="F25" s="69"/>
      <c r="G25" s="69"/>
      <c r="H25" s="63"/>
      <c r="J25" s="89"/>
      <c r="K25" s="53"/>
      <c r="L25" s="53"/>
      <c r="M25" s="53"/>
      <c r="N25" s="53"/>
      <c r="O25" s="53"/>
      <c r="P25" s="53"/>
    </row>
    <row r="26" spans="1:16" ht="15">
      <c r="A26" s="90"/>
      <c r="B26" s="90"/>
      <c r="C26" s="90"/>
      <c r="D26" s="90"/>
      <c r="E26" s="90"/>
      <c r="F26" s="90"/>
      <c r="G26" s="90"/>
      <c r="H26" s="90"/>
      <c r="J26" s="89"/>
      <c r="K26" s="53"/>
      <c r="L26" s="53"/>
      <c r="M26" s="53"/>
      <c r="N26" s="53"/>
      <c r="O26" s="53"/>
      <c r="P26" s="53"/>
    </row>
    <row r="27" spans="1:16" ht="15">
      <c r="A27" s="103" t="s">
        <v>146</v>
      </c>
      <c r="H27" s="104" t="e">
        <f>SUM(H14:H26)</f>
        <v>#DIV/0!</v>
      </c>
      <c r="I27" s="68"/>
      <c r="J27" s="89"/>
      <c r="K27" s="53"/>
      <c r="L27" s="53"/>
      <c r="M27" s="53"/>
      <c r="N27" s="53"/>
      <c r="O27" s="53"/>
      <c r="P27" s="53"/>
    </row>
    <row r="28" spans="1:16" ht="15">
      <c r="A28" s="71"/>
      <c r="G28" s="61"/>
      <c r="H28" s="63"/>
      <c r="I28" s="70"/>
      <c r="J28" s="53"/>
      <c r="K28" s="53"/>
      <c r="L28" s="53"/>
      <c r="M28" s="53"/>
      <c r="N28" s="53"/>
      <c r="O28" s="53"/>
      <c r="P28" s="53"/>
    </row>
    <row r="29" spans="1:16" s="53" customFormat="1" ht="15">
      <c r="A29" s="57" t="s">
        <v>149</v>
      </c>
      <c r="B29" s="58"/>
      <c r="C29" s="58"/>
      <c r="D29" s="58"/>
      <c r="E29" s="58"/>
      <c r="F29" s="58"/>
      <c r="G29" s="59"/>
      <c r="H29" s="60"/>
    </row>
    <row r="30" spans="1:16" ht="15">
      <c r="J30" s="53"/>
      <c r="K30" s="53"/>
      <c r="L30" s="53"/>
      <c r="M30" s="53"/>
      <c r="N30" s="53"/>
      <c r="O30" s="53"/>
      <c r="P30" s="53"/>
    </row>
    <row r="31" spans="1:16">
      <c r="A31" s="90" t="str">
        <f ca="1">'8-Additionele werkzaamheden'!B4</f>
        <v>8-Additionele werkzaamheden</v>
      </c>
      <c r="B31" s="74"/>
      <c r="C31" s="74"/>
      <c r="D31" s="74"/>
      <c r="E31" s="74"/>
      <c r="F31" s="74"/>
      <c r="G31" s="74"/>
      <c r="H31" s="75">
        <f>'8-Additionele werkzaamheden'!H56</f>
        <v>0</v>
      </c>
      <c r="J31" s="502"/>
    </row>
    <row r="32" spans="1:16">
      <c r="A32" s="74"/>
      <c r="B32" s="74"/>
      <c r="C32" s="74"/>
      <c r="D32" s="74"/>
      <c r="E32" s="74"/>
      <c r="F32" s="74"/>
      <c r="G32" s="74"/>
      <c r="H32" s="74"/>
    </row>
    <row r="33" spans="1:13">
      <c r="A33" s="601" t="str">
        <f ca="1">'10-Glasbewassing'!B4</f>
        <v>10-Glasbewassing</v>
      </c>
      <c r="B33" s="74"/>
      <c r="C33" s="74"/>
      <c r="D33" s="74"/>
      <c r="E33" s="74"/>
      <c r="F33" s="74"/>
      <c r="G33" s="74"/>
      <c r="H33" s="75">
        <f>'10-Glasbewassing'!H148</f>
        <v>0</v>
      </c>
    </row>
    <row r="34" spans="1:13">
      <c r="A34" s="74"/>
      <c r="B34" s="74"/>
      <c r="C34" s="74"/>
      <c r="D34" s="74"/>
      <c r="E34" s="74"/>
      <c r="F34" s="74"/>
      <c r="G34" s="74"/>
      <c r="H34" s="74"/>
    </row>
    <row r="35" spans="1:13">
      <c r="A35" s="90" t="str">
        <f ca="1">'11-Machinekosten'!B3</f>
        <v>11-Machinekosten</v>
      </c>
      <c r="B35" s="74"/>
      <c r="C35" s="74"/>
      <c r="D35" s="74"/>
      <c r="E35" s="74"/>
      <c r="F35" s="74"/>
      <c r="G35" s="74"/>
      <c r="H35" s="77">
        <f>'11-Machinekosten'!Q29</f>
        <v>0</v>
      </c>
      <c r="J35" s="502"/>
    </row>
    <row r="36" spans="1:13">
      <c r="A36" s="74"/>
      <c r="B36" s="74"/>
      <c r="C36" s="74"/>
      <c r="D36" s="74"/>
      <c r="E36" s="74"/>
      <c r="F36" s="74"/>
      <c r="G36" s="74"/>
      <c r="H36" s="74"/>
    </row>
    <row r="37" spans="1:13">
      <c r="A37" s="602" t="str">
        <f ca="1">'12a-Sanitaire voorzieningen'!B4</f>
        <v>12a-Sanitaire voorzieningen</v>
      </c>
      <c r="B37" s="74"/>
      <c r="C37" s="74"/>
      <c r="D37" s="74"/>
      <c r="E37" s="74"/>
      <c r="F37" s="74"/>
      <c r="G37" s="74"/>
      <c r="H37" s="75">
        <f>'12a-Sanitaire voorzieningen'!M84</f>
        <v>0</v>
      </c>
    </row>
    <row r="38" spans="1:13" s="74" customFormat="1"/>
    <row r="39" spans="1:13" s="74" customFormat="1">
      <c r="J39" s="75"/>
    </row>
    <row r="40" spans="1:13">
      <c r="A40" s="103" t="s">
        <v>147</v>
      </c>
      <c r="H40" s="77" t="e">
        <f>SUM(H27:H39)</f>
        <v>#DIV/0!</v>
      </c>
      <c r="J40" s="75"/>
      <c r="K40" s="502"/>
    </row>
    <row r="41" spans="1:13" s="74" customFormat="1">
      <c r="A41" s="95"/>
      <c r="H41" s="76"/>
    </row>
    <row r="42" spans="1:13">
      <c r="A42" s="103" t="s">
        <v>272</v>
      </c>
      <c r="H42" s="437">
        <v>0</v>
      </c>
      <c r="J42" s="74"/>
    </row>
    <row r="43" spans="1:13">
      <c r="A43" s="103"/>
      <c r="J43" s="74"/>
    </row>
    <row r="44" spans="1:13">
      <c r="A44" s="603" t="s">
        <v>1981</v>
      </c>
      <c r="B44" s="66"/>
      <c r="C44" s="66"/>
      <c r="D44" s="66"/>
      <c r="E44" s="604"/>
      <c r="F44" s="605"/>
      <c r="G44" s="106"/>
      <c r="H44" s="606" t="e">
        <f>-H40*F44</f>
        <v>#DIV/0!</v>
      </c>
      <c r="J44" s="74"/>
      <c r="K44" s="502"/>
    </row>
    <row r="45" spans="1:13">
      <c r="A45" s="603" t="s">
        <v>1982</v>
      </c>
      <c r="B45" s="66"/>
      <c r="C45" s="66"/>
      <c r="D45" s="66"/>
      <c r="E45" s="604"/>
      <c r="F45" s="605"/>
      <c r="G45" s="106"/>
      <c r="H45" s="606" t="e">
        <f>-(H40+H44)*F45</f>
        <v>#DIV/0!</v>
      </c>
      <c r="J45" s="74"/>
    </row>
    <row r="46" spans="1:13">
      <c r="A46" s="603" t="s">
        <v>1983</v>
      </c>
      <c r="B46" s="66"/>
      <c r="C46" s="66"/>
      <c r="D46" s="66"/>
      <c r="E46" s="604"/>
      <c r="F46" s="605"/>
      <c r="G46" s="106"/>
      <c r="H46" s="606" t="e">
        <f>-(H40+H44+H45)*F46</f>
        <v>#DIV/0!</v>
      </c>
      <c r="J46" s="74"/>
    </row>
    <row r="47" spans="1:13">
      <c r="A47" s="603" t="s">
        <v>1984</v>
      </c>
      <c r="B47" s="66"/>
      <c r="C47" s="66"/>
      <c r="D47" s="66"/>
      <c r="E47" s="604"/>
      <c r="F47" s="605"/>
      <c r="G47" s="106"/>
      <c r="H47" s="606" t="e">
        <f>-(H40+H44+H45+H46)*F47</f>
        <v>#DIV/0!</v>
      </c>
      <c r="J47" s="74"/>
      <c r="L47" s="678"/>
      <c r="M47" s="678"/>
    </row>
    <row r="48" spans="1:13">
      <c r="A48" s="103"/>
      <c r="J48" s="74"/>
      <c r="L48" s="678"/>
      <c r="M48" s="678"/>
    </row>
    <row r="49" spans="1:12">
      <c r="J49" s="74"/>
    </row>
    <row r="50" spans="1:12">
      <c r="A50" s="105" t="s">
        <v>1985</v>
      </c>
      <c r="B50" s="66"/>
      <c r="C50" s="66"/>
      <c r="D50" s="66"/>
      <c r="E50" s="106"/>
      <c r="F50" s="607" t="s">
        <v>1986</v>
      </c>
      <c r="G50" s="106"/>
      <c r="H50" s="107" t="e">
        <f>SUM(H40:H47)*4</f>
        <v>#DIV/0!</v>
      </c>
      <c r="J50" s="74"/>
      <c r="L50" s="77"/>
    </row>
    <row r="51" spans="1:12">
      <c r="A51" s="71" t="s">
        <v>10</v>
      </c>
      <c r="G51" s="72">
        <v>0.21</v>
      </c>
      <c r="H51" s="73" t="e">
        <f>G51*H50</f>
        <v>#DIV/0!</v>
      </c>
      <c r="J51" s="74"/>
      <c r="L51" s="77"/>
    </row>
    <row r="52" spans="1:12">
      <c r="A52" s="71" t="s">
        <v>29</v>
      </c>
      <c r="H52" s="77" t="e">
        <f>H50+H51</f>
        <v>#DIV/0!</v>
      </c>
      <c r="J52" s="74"/>
    </row>
    <row r="53" spans="1:12">
      <c r="J53" s="74"/>
    </row>
    <row r="54" spans="1:12" ht="15">
      <c r="A54" s="78" t="s">
        <v>263</v>
      </c>
      <c r="B54" s="79"/>
      <c r="C54" s="79"/>
      <c r="D54" s="79"/>
      <c r="E54" s="80"/>
      <c r="F54" s="79"/>
      <c r="G54" s="79"/>
      <c r="H54" s="81">
        <v>5100000</v>
      </c>
      <c r="J54" s="485"/>
    </row>
    <row r="55" spans="1:12" ht="15">
      <c r="A55" s="78" t="s">
        <v>248</v>
      </c>
      <c r="B55" s="79"/>
      <c r="C55" s="79"/>
      <c r="D55" s="79"/>
      <c r="E55" s="80"/>
      <c r="F55" s="79"/>
      <c r="G55" s="79"/>
      <c r="H55" s="81">
        <v>4600000</v>
      </c>
      <c r="J55" s="679"/>
      <c r="K55" s="678"/>
    </row>
    <row r="56" spans="1:12">
      <c r="A56" s="71"/>
      <c r="H56" s="77"/>
    </row>
    <row r="57" spans="1:12" ht="13.2" customHeight="1">
      <c r="A57" s="698" t="s">
        <v>249</v>
      </c>
      <c r="B57" s="699"/>
      <c r="C57" s="699"/>
      <c r="D57" s="699"/>
      <c r="E57" s="699"/>
      <c r="F57" s="699"/>
      <c r="G57" s="699"/>
      <c r="H57" s="700"/>
    </row>
    <row r="58" spans="1:12">
      <c r="A58" s="701"/>
      <c r="B58" s="702"/>
      <c r="C58" s="702"/>
      <c r="D58" s="702"/>
      <c r="E58" s="702"/>
      <c r="F58" s="702"/>
      <c r="G58" s="702"/>
      <c r="H58" s="703"/>
    </row>
    <row r="59" spans="1:12">
      <c r="A59" s="704"/>
      <c r="B59" s="705"/>
      <c r="C59" s="705"/>
      <c r="D59" s="705"/>
      <c r="E59" s="705"/>
      <c r="F59" s="705"/>
      <c r="G59" s="705"/>
      <c r="H59" s="706"/>
    </row>
    <row r="61" spans="1:12">
      <c r="A61" s="698" t="s">
        <v>254</v>
      </c>
      <c r="B61" s="699"/>
      <c r="C61" s="699"/>
      <c r="D61" s="699"/>
      <c r="E61" s="699"/>
      <c r="F61" s="699"/>
      <c r="G61" s="699"/>
      <c r="H61" s="700"/>
    </row>
    <row r="62" spans="1:12">
      <c r="A62" s="701"/>
      <c r="B62" s="702"/>
      <c r="C62" s="702"/>
      <c r="D62" s="702"/>
      <c r="E62" s="702"/>
      <c r="F62" s="702"/>
      <c r="G62" s="702"/>
      <c r="H62" s="703"/>
    </row>
    <row r="63" spans="1:12">
      <c r="A63" s="704"/>
      <c r="B63" s="705"/>
      <c r="C63" s="705"/>
      <c r="D63" s="705"/>
      <c r="E63" s="705"/>
      <c r="F63" s="705"/>
      <c r="G63" s="705"/>
      <c r="H63" s="706"/>
    </row>
  </sheetData>
  <mergeCells count="3">
    <mergeCell ref="B8:D8"/>
    <mergeCell ref="A57:H59"/>
    <mergeCell ref="A61:H63"/>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P127"/>
  <sheetViews>
    <sheetView showGridLines="0" showZeros="0" zoomScale="80" zoomScaleNormal="80" workbookViewId="0">
      <pane ySplit="8" topLeftCell="A9" activePane="bottomLeft" state="frozen"/>
      <selection pane="bottomLeft" activeCell="A9" sqref="A9"/>
    </sheetView>
  </sheetViews>
  <sheetFormatPr defaultColWidth="8.6640625" defaultRowHeight="14.1" customHeight="1"/>
  <cols>
    <col min="1" max="1" width="40.77734375" style="108" bestFit="1" customWidth="1"/>
    <col min="2" max="2" width="16" style="108" customWidth="1"/>
    <col min="3" max="3" width="14.33203125" style="117" bestFit="1" customWidth="1"/>
    <col min="4" max="6" width="13.6640625" style="117" customWidth="1"/>
    <col min="7" max="8" width="13.33203125" style="117" customWidth="1"/>
    <col min="9" max="9" width="15.33203125" style="117" customWidth="1"/>
    <col min="10" max="10" width="16" style="108" bestFit="1" customWidth="1"/>
    <col min="11" max="11" width="11.77734375" style="108" customWidth="1"/>
    <col min="12" max="12" width="13.21875" style="108" bestFit="1" customWidth="1"/>
    <col min="13" max="13" width="14.33203125" style="108" bestFit="1" customWidth="1"/>
    <col min="14" max="14" width="14.88671875" style="108" customWidth="1"/>
    <col min="15" max="15" width="16" style="108" bestFit="1" customWidth="1"/>
    <col min="16" max="16384" width="8.6640625" style="108"/>
  </cols>
  <sheetData>
    <row r="1" spans="1:14" ht="14.1" customHeight="1">
      <c r="A1" s="434" t="s">
        <v>28</v>
      </c>
      <c r="J1" s="117"/>
    </row>
    <row r="2" spans="1:14" ht="14.1" customHeight="1">
      <c r="E2" s="108"/>
      <c r="J2" s="117"/>
    </row>
    <row r="3" spans="1:14" ht="14.1" customHeight="1">
      <c r="A3" s="121" t="str">
        <f>'1-Contractblad totaal'!A3</f>
        <v>Naam opdrachtgever</v>
      </c>
      <c r="B3" s="147" t="str">
        <f>'1-Contractblad totaal'!B3</f>
        <v>Gemeente Nissewaard</v>
      </c>
      <c r="C3" s="109"/>
      <c r="D3" s="109"/>
      <c r="E3" s="109"/>
      <c r="F3" s="109"/>
      <c r="G3" s="109"/>
      <c r="H3" s="109"/>
      <c r="I3" s="109"/>
      <c r="J3" s="109"/>
    </row>
    <row r="4" spans="1:14" ht="14.1" customHeight="1">
      <c r="A4" s="121" t="str">
        <f>'1-Contractblad totaal'!A4</f>
        <v>Calculatie onderdeel</v>
      </c>
      <c r="B4" s="147" t="str">
        <f ca="1">MID(CELL("bestandsnaam",$B$9),SEARCH("]",CELL("bestandsnaam",$B$9),1)+1,256)</f>
        <v>2-Kosten per locatie</v>
      </c>
      <c r="C4" s="109"/>
      <c r="D4" s="109"/>
      <c r="E4" s="109"/>
      <c r="F4" s="109"/>
      <c r="G4" s="109"/>
      <c r="H4" s="109"/>
      <c r="I4" s="109"/>
      <c r="J4" s="109"/>
    </row>
    <row r="5" spans="1:14" ht="14.1" customHeight="1">
      <c r="A5" s="121" t="str">
        <f>'1-Contractblad totaal'!A5</f>
        <v>Gebouw/plaats</v>
      </c>
      <c r="B5" s="147" t="str">
        <f>'1-Contractblad totaal'!B5</f>
        <v>Diverse locaties</v>
      </c>
      <c r="C5" s="109"/>
      <c r="D5" s="109"/>
      <c r="E5" s="109"/>
      <c r="F5" s="109"/>
      <c r="G5" s="109"/>
      <c r="H5" s="109"/>
      <c r="I5" s="109"/>
      <c r="J5" s="109"/>
    </row>
    <row r="6" spans="1:14" ht="14.1" customHeight="1">
      <c r="A6" s="121" t="str">
        <f>'1-Contractblad totaal'!A6</f>
        <v>Referentie nummer</v>
      </c>
      <c r="B6" s="147" t="str">
        <f>'1-Contractblad totaal'!B6</f>
        <v>GNW-EA-ID.RT-2020</v>
      </c>
      <c r="C6" s="109"/>
      <c r="D6" s="109"/>
      <c r="E6" s="109"/>
      <c r="F6" s="109"/>
      <c r="G6" s="109"/>
      <c r="H6" s="109"/>
      <c r="I6" s="109"/>
      <c r="J6" s="109"/>
    </row>
    <row r="7" spans="1:14" ht="14.1" customHeight="1">
      <c r="A7" s="121" t="str">
        <f>'1-Contractblad totaal'!A8</f>
        <v>Naam dienstverlener</v>
      </c>
      <c r="B7" s="121">
        <f>'1-Contractblad totaal'!B8</f>
        <v>0</v>
      </c>
      <c r="C7" s="109"/>
      <c r="D7" s="108"/>
      <c r="E7" s="109"/>
      <c r="F7" s="109"/>
      <c r="G7" s="109"/>
      <c r="H7" s="109"/>
      <c r="I7" s="109"/>
      <c r="J7" s="109"/>
    </row>
    <row r="8" spans="1:14" ht="14.1" customHeight="1">
      <c r="A8" s="121" t="str">
        <f>'1-Contractblad totaal'!A9</f>
        <v>Prijspeil</v>
      </c>
      <c r="B8" s="122">
        <f>'1-Contractblad totaal'!B9</f>
        <v>44348</v>
      </c>
      <c r="H8" s="109"/>
      <c r="I8" s="109"/>
      <c r="J8" s="109"/>
    </row>
    <row r="9" spans="1:14" ht="14.1" customHeight="1">
      <c r="A9" s="111"/>
      <c r="B9" s="111"/>
      <c r="C9" s="707" t="s">
        <v>250</v>
      </c>
      <c r="D9" s="708"/>
      <c r="E9" s="708"/>
      <c r="F9" s="708"/>
      <c r="G9" s="708"/>
      <c r="H9" s="707" t="s">
        <v>2145</v>
      </c>
      <c r="I9" s="708"/>
      <c r="J9" s="708"/>
      <c r="K9" s="709"/>
    </row>
    <row r="10" spans="1:14" ht="64.5" customHeight="1">
      <c r="A10" s="496" t="s">
        <v>117</v>
      </c>
      <c r="B10" s="497" t="s">
        <v>208</v>
      </c>
      <c r="C10" s="498" t="s">
        <v>252</v>
      </c>
      <c r="D10" s="498" t="s">
        <v>2195</v>
      </c>
      <c r="E10" s="498" t="s">
        <v>251</v>
      </c>
      <c r="F10" s="498" t="s">
        <v>2196</v>
      </c>
      <c r="G10" s="498" t="s">
        <v>253</v>
      </c>
      <c r="H10" s="498" t="s">
        <v>238</v>
      </c>
      <c r="I10" s="498" t="s">
        <v>209</v>
      </c>
      <c r="J10" s="498" t="s">
        <v>2144</v>
      </c>
      <c r="K10" s="498" t="s">
        <v>2198</v>
      </c>
    </row>
    <row r="11" spans="1:14" s="113" customFormat="1" ht="15" customHeight="1">
      <c r="A11" s="112" t="s">
        <v>2030</v>
      </c>
      <c r="B11" s="464">
        <f ca="1">SUMIF('4-Basis ruimtestaat'!$C:$C,'2-Kosten per locatie'!A11,'4-Basis ruimtestaat'!$J:$J)</f>
        <v>375.89999985694885</v>
      </c>
      <c r="C11" s="465" t="e">
        <f ca="1">SUMIF('4-Basis ruimtestaat'!$C:$C,'2-Kosten per locatie'!A11,'4-Basis ruimtestaat'!$R:$R)</f>
        <v>#DIV/0!</v>
      </c>
      <c r="D11" s="465">
        <v>200</v>
      </c>
      <c r="E11" s="495"/>
      <c r="F11" s="654">
        <f ca="1">SUMIF('4-Basis ruimtestaat'!$C:$C,'2-Kosten per locatie'!A11,'4-Basis ruimtestaat'!$S:$S)</f>
        <v>0</v>
      </c>
      <c r="G11" s="465">
        <f ca="1">SUMIF('4-Basis ruimtestaat'!$C:$C,'2-Kosten per locatie'!A11,'4-Basis ruimtestaat'!$T:$T)</f>
        <v>0</v>
      </c>
      <c r="H11" s="499"/>
      <c r="I11" s="465" t="e">
        <f ca="1">H11*(C11+F11)</f>
        <v>#DIV/0!</v>
      </c>
      <c r="J11" s="499"/>
      <c r="K11" s="465">
        <f t="shared" ref="K11:K42" ca="1" si="0">J11*G11</f>
        <v>0</v>
      </c>
      <c r="L11" s="108"/>
      <c r="M11" s="109"/>
      <c r="N11" s="109"/>
    </row>
    <row r="12" spans="1:14" ht="15" customHeight="1">
      <c r="A12" s="112" t="s">
        <v>1900</v>
      </c>
      <c r="B12" s="464">
        <f ca="1">SUMIF('4-Basis ruimtestaat'!$C:$C,'2-Kosten per locatie'!A12,'4-Basis ruimtestaat'!$J:$J)</f>
        <v>2758.5800058841705</v>
      </c>
      <c r="C12" s="465" t="e">
        <f ca="1">SUMIF('4-Basis ruimtestaat'!$C:$C,'2-Kosten per locatie'!A12,'4-Basis ruimtestaat'!$R:$R)</f>
        <v>#DIV/0!</v>
      </c>
      <c r="D12" s="465">
        <v>200</v>
      </c>
      <c r="E12" s="495"/>
      <c r="F12" s="654">
        <f ca="1">SUMIF('4-Basis ruimtestaat'!$C:$C,'2-Kosten per locatie'!A12,'4-Basis ruimtestaat'!$S:$S)</f>
        <v>0</v>
      </c>
      <c r="G12" s="465" t="e">
        <f ca="1">SUMIF('4-Basis ruimtestaat'!$C:$C,'2-Kosten per locatie'!A12,'4-Basis ruimtestaat'!$T:$T)</f>
        <v>#DIV/0!</v>
      </c>
      <c r="H12" s="499"/>
      <c r="I12" s="465" t="e">
        <f t="shared" ref="I12:I66" ca="1" si="1">H12*(C12+F12)</f>
        <v>#DIV/0!</v>
      </c>
      <c r="J12" s="499"/>
      <c r="K12" s="465" t="e">
        <f t="shared" ca="1" si="0"/>
        <v>#DIV/0!</v>
      </c>
      <c r="M12" s="109"/>
      <c r="N12" s="109"/>
    </row>
    <row r="13" spans="1:14" ht="15" customHeight="1">
      <c r="A13" s="112" t="s">
        <v>1936</v>
      </c>
      <c r="B13" s="464">
        <f ca="1">SUMIF('4-Basis ruimtestaat'!$C:$C,'2-Kosten per locatie'!A13,'4-Basis ruimtestaat'!$J:$J)</f>
        <v>86.3</v>
      </c>
      <c r="C13" s="465" t="e">
        <f ca="1">SUMIF('4-Basis ruimtestaat'!$C:$C,'2-Kosten per locatie'!A13,'4-Basis ruimtestaat'!$R:$R)</f>
        <v>#DIV/0!</v>
      </c>
      <c r="D13" s="465">
        <v>52</v>
      </c>
      <c r="E13" s="495"/>
      <c r="F13" s="654">
        <f ca="1">SUMIF('4-Basis ruimtestaat'!$C:$C,'2-Kosten per locatie'!A13,'4-Basis ruimtestaat'!$S:$S)</f>
        <v>0</v>
      </c>
      <c r="G13" s="465">
        <f ca="1">SUMIF('4-Basis ruimtestaat'!$C:$C,'2-Kosten per locatie'!A13,'4-Basis ruimtestaat'!$T:$T)</f>
        <v>0</v>
      </c>
      <c r="H13" s="499"/>
      <c r="I13" s="465" t="e">
        <f t="shared" ca="1" si="1"/>
        <v>#DIV/0!</v>
      </c>
      <c r="J13" s="499"/>
      <c r="K13" s="465">
        <f t="shared" ca="1" si="0"/>
        <v>0</v>
      </c>
      <c r="M13" s="109"/>
      <c r="N13" s="109"/>
    </row>
    <row r="14" spans="1:14" ht="15" customHeight="1">
      <c r="A14" s="112" t="s">
        <v>1994</v>
      </c>
      <c r="B14" s="464">
        <f ca="1">SUMIF('4-Basis ruimtestaat'!$C:$C,'2-Kosten per locatie'!A14,'4-Basis ruimtestaat'!$J:$J)</f>
        <v>20</v>
      </c>
      <c r="C14" s="465" t="e">
        <f ca="1">SUMIF('4-Basis ruimtestaat'!$C:$C,'2-Kosten per locatie'!A14,'4-Basis ruimtestaat'!$R:$R)</f>
        <v>#DIV/0!</v>
      </c>
      <c r="D14" s="465">
        <v>2</v>
      </c>
      <c r="E14" s="495"/>
      <c r="F14" s="654">
        <f ca="1">SUMIF('4-Basis ruimtestaat'!$C:$C,'2-Kosten per locatie'!A14,'4-Basis ruimtestaat'!$S:$S)</f>
        <v>0</v>
      </c>
      <c r="G14" s="465">
        <f ca="1">SUMIF('4-Basis ruimtestaat'!$C:$C,'2-Kosten per locatie'!A14,'4-Basis ruimtestaat'!$T:$T)</f>
        <v>0</v>
      </c>
      <c r="H14" s="499"/>
      <c r="I14" s="465" t="e">
        <f t="shared" ca="1" si="1"/>
        <v>#DIV/0!</v>
      </c>
      <c r="J14" s="499"/>
      <c r="K14" s="465">
        <f t="shared" ca="1" si="0"/>
        <v>0</v>
      </c>
      <c r="M14" s="109"/>
      <c r="N14" s="109"/>
    </row>
    <row r="15" spans="1:14" ht="15" customHeight="1">
      <c r="A15" s="112" t="s">
        <v>1904</v>
      </c>
      <c r="B15" s="464">
        <f ca="1">SUMIF('4-Basis ruimtestaat'!$C:$C,'2-Kosten per locatie'!A15,'4-Basis ruimtestaat'!$J:$J)</f>
        <v>9901</v>
      </c>
      <c r="C15" s="465" t="e">
        <f ca="1">SUMIF('4-Basis ruimtestaat'!$C:$C,'2-Kosten per locatie'!A15,'4-Basis ruimtestaat'!$R:$R)</f>
        <v>#DIV/0!</v>
      </c>
      <c r="D15" s="465">
        <v>52</v>
      </c>
      <c r="E15" s="495"/>
      <c r="F15" s="654">
        <f ca="1">SUMIF('4-Basis ruimtestaat'!$C:$C,'2-Kosten per locatie'!A15,'4-Basis ruimtestaat'!$S:$S)</f>
        <v>0</v>
      </c>
      <c r="G15" s="465">
        <f ca="1">SUMIF('4-Basis ruimtestaat'!$C:$C,'2-Kosten per locatie'!A15,'4-Basis ruimtestaat'!$T:$T)</f>
        <v>0</v>
      </c>
      <c r="H15" s="499"/>
      <c r="I15" s="465" t="e">
        <f t="shared" ca="1" si="1"/>
        <v>#DIV/0!</v>
      </c>
      <c r="J15" s="499"/>
      <c r="K15" s="465">
        <f t="shared" ca="1" si="0"/>
        <v>0</v>
      </c>
      <c r="M15" s="109"/>
      <c r="N15" s="109"/>
    </row>
    <row r="16" spans="1:14" ht="15" customHeight="1">
      <c r="A16" s="112" t="s">
        <v>2037</v>
      </c>
      <c r="B16" s="464">
        <f ca="1">SUMIF('4-Basis ruimtestaat'!$C:$C,'2-Kosten per locatie'!A16,'4-Basis ruimtestaat'!$J:$J)</f>
        <v>473.39999866485584</v>
      </c>
      <c r="C16" s="465" t="e">
        <f ca="1">SUMIF('4-Basis ruimtestaat'!$C:$C,'2-Kosten per locatie'!A16,'4-Basis ruimtestaat'!$R:$R)</f>
        <v>#DIV/0!</v>
      </c>
      <c r="D16" s="465">
        <v>232</v>
      </c>
      <c r="E16" s="495"/>
      <c r="F16" s="654">
        <f ca="1">SUMIF('4-Basis ruimtestaat'!$C:$C,'2-Kosten per locatie'!A16,'4-Basis ruimtestaat'!$S:$S)</f>
        <v>0</v>
      </c>
      <c r="G16" s="465">
        <f ca="1">SUMIF('4-Basis ruimtestaat'!$C:$C,'2-Kosten per locatie'!A16,'4-Basis ruimtestaat'!$T:$T)</f>
        <v>0</v>
      </c>
      <c r="H16" s="499"/>
      <c r="I16" s="465" t="e">
        <f t="shared" ca="1" si="1"/>
        <v>#DIV/0!</v>
      </c>
      <c r="J16" s="499"/>
      <c r="K16" s="465">
        <f t="shared" ca="1" si="0"/>
        <v>0</v>
      </c>
      <c r="M16" s="109"/>
      <c r="N16" s="109"/>
    </row>
    <row r="17" spans="1:14" ht="15" customHeight="1">
      <c r="A17" s="112" t="s">
        <v>1927</v>
      </c>
      <c r="B17" s="464">
        <f ca="1">SUMIF('4-Basis ruimtestaat'!$C:$C,'2-Kosten per locatie'!A17,'4-Basis ruimtestaat'!$J:$J)</f>
        <v>2257.9000000953674</v>
      </c>
      <c r="C17" s="465" t="e">
        <f ca="1">SUMIF('4-Basis ruimtestaat'!$C:$C,'2-Kosten per locatie'!A17,'4-Basis ruimtestaat'!$R:$R)</f>
        <v>#DIV/0!</v>
      </c>
      <c r="D17" s="465">
        <v>200</v>
      </c>
      <c r="E17" s="495"/>
      <c r="F17" s="654">
        <f ca="1">SUMIF('4-Basis ruimtestaat'!$C:$C,'2-Kosten per locatie'!A17,'4-Basis ruimtestaat'!$S:$S)</f>
        <v>0</v>
      </c>
      <c r="G17" s="465">
        <f ca="1">SUMIF('4-Basis ruimtestaat'!$C:$C,'2-Kosten per locatie'!A17,'4-Basis ruimtestaat'!$T:$T)</f>
        <v>0</v>
      </c>
      <c r="H17" s="499"/>
      <c r="I17" s="465" t="e">
        <f t="shared" ca="1" si="1"/>
        <v>#DIV/0!</v>
      </c>
      <c r="J17" s="499"/>
      <c r="K17" s="465">
        <f t="shared" ca="1" si="0"/>
        <v>0</v>
      </c>
      <c r="M17" s="109"/>
      <c r="N17" s="109"/>
    </row>
    <row r="18" spans="1:14" ht="15" customHeight="1">
      <c r="A18" s="112" t="s">
        <v>1886</v>
      </c>
      <c r="B18" s="464">
        <f ca="1">SUMIF('4-Basis ruimtestaat'!$C:$C,'2-Kosten per locatie'!A18,'4-Basis ruimtestaat'!$J:$J)</f>
        <v>1150.699986338615</v>
      </c>
      <c r="C18" s="465" t="e">
        <f ca="1">SUMIF('4-Basis ruimtestaat'!$C:$C,'2-Kosten per locatie'!A18,'4-Basis ruimtestaat'!$R:$R)</f>
        <v>#DIV/0!</v>
      </c>
      <c r="D18" s="465">
        <v>200</v>
      </c>
      <c r="E18" s="495"/>
      <c r="F18" s="654">
        <f ca="1">SUMIF('4-Basis ruimtestaat'!$C:$C,'2-Kosten per locatie'!A18,'4-Basis ruimtestaat'!$S:$S)</f>
        <v>0</v>
      </c>
      <c r="G18" s="465">
        <f ca="1">SUMIF('4-Basis ruimtestaat'!$C:$C,'2-Kosten per locatie'!A18,'4-Basis ruimtestaat'!$T:$T)</f>
        <v>0</v>
      </c>
      <c r="H18" s="499"/>
      <c r="I18" s="465" t="e">
        <f t="shared" ca="1" si="1"/>
        <v>#DIV/0!</v>
      </c>
      <c r="J18" s="499"/>
      <c r="K18" s="465">
        <f t="shared" ca="1" si="0"/>
        <v>0</v>
      </c>
      <c r="M18" s="109"/>
      <c r="N18" s="109"/>
    </row>
    <row r="19" spans="1:14" ht="15" customHeight="1">
      <c r="A19" s="112" t="s">
        <v>1937</v>
      </c>
      <c r="B19" s="464">
        <f ca="1">SUMIF('4-Basis ruimtestaat'!$C:$C,'2-Kosten per locatie'!A19,'4-Basis ruimtestaat'!$J:$J)</f>
        <v>629.24999999999989</v>
      </c>
      <c r="C19" s="465" t="e">
        <f ca="1">SUMIF('4-Basis ruimtestaat'!$C:$C,'2-Kosten per locatie'!A19,'4-Basis ruimtestaat'!$R:$R)</f>
        <v>#DIV/0!</v>
      </c>
      <c r="D19" s="465">
        <v>255</v>
      </c>
      <c r="E19" s="495"/>
      <c r="F19" s="654">
        <f ca="1">SUMIF('4-Basis ruimtestaat'!$C:$C,'2-Kosten per locatie'!A19,'4-Basis ruimtestaat'!$S:$S)</f>
        <v>0</v>
      </c>
      <c r="G19" s="465">
        <f ca="1">SUMIF('4-Basis ruimtestaat'!$C:$C,'2-Kosten per locatie'!A19,'4-Basis ruimtestaat'!$T:$T)</f>
        <v>0</v>
      </c>
      <c r="H19" s="499"/>
      <c r="I19" s="465" t="e">
        <f t="shared" ca="1" si="1"/>
        <v>#DIV/0!</v>
      </c>
      <c r="J19" s="499"/>
      <c r="K19" s="465">
        <f t="shared" ca="1" si="0"/>
        <v>0</v>
      </c>
      <c r="M19" s="109"/>
      <c r="N19" s="109"/>
    </row>
    <row r="20" spans="1:14" ht="15" customHeight="1">
      <c r="A20" s="112" t="s">
        <v>1897</v>
      </c>
      <c r="B20" s="464">
        <f ca="1">SUMIF('4-Basis ruimtestaat'!$C:$C,'2-Kosten per locatie'!A20,'4-Basis ruimtestaat'!$J:$J)</f>
        <v>907.8000009059906</v>
      </c>
      <c r="C20" s="465" t="e">
        <f ca="1">SUMIF('4-Basis ruimtestaat'!$C:$C,'2-Kosten per locatie'!A20,'4-Basis ruimtestaat'!$R:$R)</f>
        <v>#DIV/0!</v>
      </c>
      <c r="D20" s="465">
        <v>255</v>
      </c>
      <c r="E20" s="495"/>
      <c r="F20" s="654">
        <f ca="1">SUMIF('4-Basis ruimtestaat'!$C:$C,'2-Kosten per locatie'!A20,'4-Basis ruimtestaat'!$S:$S)</f>
        <v>0</v>
      </c>
      <c r="G20" s="465" t="e">
        <f ca="1">SUMIF('4-Basis ruimtestaat'!$C:$C,'2-Kosten per locatie'!A20,'4-Basis ruimtestaat'!$T:$T)</f>
        <v>#DIV/0!</v>
      </c>
      <c r="H20" s="499"/>
      <c r="I20" s="465" t="e">
        <f t="shared" ca="1" si="1"/>
        <v>#DIV/0!</v>
      </c>
      <c r="J20" s="499"/>
      <c r="K20" s="465" t="e">
        <f t="shared" ca="1" si="0"/>
        <v>#DIV/0!</v>
      </c>
      <c r="M20" s="109"/>
      <c r="N20" s="109"/>
    </row>
    <row r="21" spans="1:14" ht="15" customHeight="1">
      <c r="A21" s="112" t="s">
        <v>1905</v>
      </c>
      <c r="B21" s="464">
        <f ca="1">SUMIF('4-Basis ruimtestaat'!$C:$C,'2-Kosten per locatie'!A21,'4-Basis ruimtestaat'!$J:$J)</f>
        <v>22766.399998188019</v>
      </c>
      <c r="C21" s="465" t="e">
        <f ca="1">SUMIF('4-Basis ruimtestaat'!$C:$C,'2-Kosten per locatie'!A21,'4-Basis ruimtestaat'!$R:$R)</f>
        <v>#DIV/0!</v>
      </c>
      <c r="D21" s="465">
        <v>52</v>
      </c>
      <c r="E21" s="495"/>
      <c r="F21" s="654">
        <f ca="1">SUMIF('4-Basis ruimtestaat'!$C:$C,'2-Kosten per locatie'!A21,'4-Basis ruimtestaat'!$S:$S)</f>
        <v>0</v>
      </c>
      <c r="G21" s="465">
        <f ca="1">SUMIF('4-Basis ruimtestaat'!$C:$C,'2-Kosten per locatie'!A21,'4-Basis ruimtestaat'!$T:$T)</f>
        <v>0</v>
      </c>
      <c r="H21" s="499"/>
      <c r="I21" s="465" t="e">
        <f t="shared" ca="1" si="1"/>
        <v>#DIV/0!</v>
      </c>
      <c r="J21" s="499"/>
      <c r="K21" s="465">
        <f t="shared" ca="1" si="0"/>
        <v>0</v>
      </c>
      <c r="M21" s="109"/>
      <c r="N21" s="109"/>
    </row>
    <row r="22" spans="1:14" ht="15" customHeight="1">
      <c r="A22" s="112" t="s">
        <v>1923</v>
      </c>
      <c r="B22" s="464">
        <f ca="1">SUMIF('4-Basis ruimtestaat'!$C:$C,'2-Kosten per locatie'!A22,'4-Basis ruimtestaat'!$J:$J)</f>
        <v>238.9</v>
      </c>
      <c r="C22" s="465" t="e">
        <f ca="1">SUMIF('4-Basis ruimtestaat'!$C:$C,'2-Kosten per locatie'!A22,'4-Basis ruimtestaat'!$R:$R)</f>
        <v>#DIV/0!</v>
      </c>
      <c r="D22" s="465">
        <v>255</v>
      </c>
      <c r="E22" s="495"/>
      <c r="F22" s="654">
        <f ca="1">SUMIF('4-Basis ruimtestaat'!$C:$C,'2-Kosten per locatie'!A22,'4-Basis ruimtestaat'!$S:$S)</f>
        <v>0</v>
      </c>
      <c r="G22" s="465" t="e">
        <f ca="1">SUMIF('4-Basis ruimtestaat'!$C:$C,'2-Kosten per locatie'!A22,'4-Basis ruimtestaat'!$T:$T)</f>
        <v>#DIV/0!</v>
      </c>
      <c r="H22" s="499"/>
      <c r="I22" s="465" t="e">
        <f t="shared" ca="1" si="1"/>
        <v>#DIV/0!</v>
      </c>
      <c r="J22" s="499"/>
      <c r="K22" s="465" t="e">
        <f t="shared" ca="1" si="0"/>
        <v>#DIV/0!</v>
      </c>
      <c r="M22" s="109"/>
      <c r="N22" s="109"/>
    </row>
    <row r="23" spans="1:14" ht="15" customHeight="1">
      <c r="A23" s="112" t="s">
        <v>1902</v>
      </c>
      <c r="B23" s="464">
        <f ca="1">SUMIF('4-Basis ruimtestaat'!$C:$C,'2-Kosten per locatie'!A23,'4-Basis ruimtestaat'!$J:$J)</f>
        <v>310.90000226497654</v>
      </c>
      <c r="C23" s="465" t="e">
        <f ca="1">SUMIF('4-Basis ruimtestaat'!$C:$C,'2-Kosten per locatie'!A23,'4-Basis ruimtestaat'!$R:$R)</f>
        <v>#DIV/0!</v>
      </c>
      <c r="D23" s="465">
        <v>255</v>
      </c>
      <c r="E23" s="495"/>
      <c r="F23" s="654">
        <f ca="1">SUMIF('4-Basis ruimtestaat'!$C:$C,'2-Kosten per locatie'!A23,'4-Basis ruimtestaat'!$S:$S)</f>
        <v>0</v>
      </c>
      <c r="G23" s="465">
        <f ca="1">SUMIF('4-Basis ruimtestaat'!$C:$C,'2-Kosten per locatie'!A23,'4-Basis ruimtestaat'!$T:$T)</f>
        <v>0</v>
      </c>
      <c r="H23" s="499"/>
      <c r="I23" s="465" t="e">
        <f t="shared" ca="1" si="1"/>
        <v>#DIV/0!</v>
      </c>
      <c r="J23" s="499"/>
      <c r="K23" s="465">
        <f t="shared" ca="1" si="0"/>
        <v>0</v>
      </c>
      <c r="M23" s="109"/>
      <c r="N23" s="109"/>
    </row>
    <row r="24" spans="1:14" ht="15" customHeight="1">
      <c r="A24" s="112" t="s">
        <v>1938</v>
      </c>
      <c r="B24" s="464">
        <f ca="1">SUMIF('4-Basis ruimtestaat'!$C:$C,'2-Kosten per locatie'!A24,'4-Basis ruimtestaat'!$J:$J)</f>
        <v>523.74000000000012</v>
      </c>
      <c r="C24" s="465" t="e">
        <f ca="1">SUMIF('4-Basis ruimtestaat'!$C:$C,'2-Kosten per locatie'!A24,'4-Basis ruimtestaat'!$R:$R)</f>
        <v>#DIV/0!</v>
      </c>
      <c r="D24" s="465">
        <v>255</v>
      </c>
      <c r="E24" s="495"/>
      <c r="F24" s="654">
        <f ca="1">SUMIF('4-Basis ruimtestaat'!$C:$C,'2-Kosten per locatie'!A24,'4-Basis ruimtestaat'!$S:$S)</f>
        <v>0</v>
      </c>
      <c r="G24" s="465" t="e">
        <f ca="1">SUMIF('4-Basis ruimtestaat'!$C:$C,'2-Kosten per locatie'!A24,'4-Basis ruimtestaat'!$T:$T)</f>
        <v>#DIV/0!</v>
      </c>
      <c r="H24" s="499"/>
      <c r="I24" s="465" t="e">
        <f t="shared" ca="1" si="1"/>
        <v>#DIV/0!</v>
      </c>
      <c r="J24" s="499"/>
      <c r="K24" s="465" t="e">
        <f t="shared" ca="1" si="0"/>
        <v>#DIV/0!</v>
      </c>
      <c r="M24" s="109"/>
      <c r="N24" s="109"/>
    </row>
    <row r="25" spans="1:14" ht="15" customHeight="1">
      <c r="A25" s="112" t="s">
        <v>1898</v>
      </c>
      <c r="B25" s="464">
        <f ca="1">SUMIF('4-Basis ruimtestaat'!$C:$C,'2-Kosten per locatie'!A25,'4-Basis ruimtestaat'!$J:$J)</f>
        <v>2165.6000474691441</v>
      </c>
      <c r="C25" s="465" t="e">
        <f ca="1">SUMIF('4-Basis ruimtestaat'!$C:$C,'2-Kosten per locatie'!A25,'4-Basis ruimtestaat'!$R:$R)</f>
        <v>#DIV/0!</v>
      </c>
      <c r="D25" s="465">
        <v>200</v>
      </c>
      <c r="E25" s="495"/>
      <c r="F25" s="654">
        <f ca="1">SUMIF('4-Basis ruimtestaat'!$C:$C,'2-Kosten per locatie'!A25,'4-Basis ruimtestaat'!$S:$S)</f>
        <v>0</v>
      </c>
      <c r="G25" s="465" t="e">
        <f ca="1">SUMIF('4-Basis ruimtestaat'!$C:$C,'2-Kosten per locatie'!A25,'4-Basis ruimtestaat'!$T:$T)</f>
        <v>#DIV/0!</v>
      </c>
      <c r="H25" s="499"/>
      <c r="I25" s="465" t="e">
        <f t="shared" ca="1" si="1"/>
        <v>#DIV/0!</v>
      </c>
      <c r="J25" s="499"/>
      <c r="K25" s="465" t="e">
        <f t="shared" ca="1" si="0"/>
        <v>#DIV/0!</v>
      </c>
      <c r="M25" s="109"/>
      <c r="N25" s="109"/>
    </row>
    <row r="26" spans="1:14" ht="15" customHeight="1">
      <c r="A26" s="112" t="s">
        <v>1892</v>
      </c>
      <c r="B26" s="464">
        <f ca="1">SUMIF('4-Basis ruimtestaat'!$C:$C,'2-Kosten per locatie'!A26,'4-Basis ruimtestaat'!$J:$J)</f>
        <v>374.69999933242798</v>
      </c>
      <c r="C26" s="465" t="e">
        <f ca="1">SUMIF('4-Basis ruimtestaat'!$C:$C,'2-Kosten per locatie'!A26,'4-Basis ruimtestaat'!$R:$R)</f>
        <v>#DIV/0!</v>
      </c>
      <c r="D26" s="465">
        <v>200</v>
      </c>
      <c r="E26" s="495"/>
      <c r="F26" s="654">
        <f ca="1">SUMIF('4-Basis ruimtestaat'!$C:$C,'2-Kosten per locatie'!A26,'4-Basis ruimtestaat'!$S:$S)</f>
        <v>0</v>
      </c>
      <c r="G26" s="465">
        <f ca="1">SUMIF('4-Basis ruimtestaat'!$C:$C,'2-Kosten per locatie'!A26,'4-Basis ruimtestaat'!$T:$T)</f>
        <v>0</v>
      </c>
      <c r="H26" s="499"/>
      <c r="I26" s="465" t="e">
        <f t="shared" ca="1" si="1"/>
        <v>#DIV/0!</v>
      </c>
      <c r="J26" s="499"/>
      <c r="K26" s="465">
        <f t="shared" ca="1" si="0"/>
        <v>0</v>
      </c>
      <c r="M26" s="109"/>
      <c r="N26" s="109"/>
    </row>
    <row r="27" spans="1:14" ht="15" customHeight="1">
      <c r="A27" s="112" t="s">
        <v>1893</v>
      </c>
      <c r="B27" s="464">
        <f ca="1">SUMIF('4-Basis ruimtestaat'!$C:$C,'2-Kosten per locatie'!A27,'4-Basis ruimtestaat'!$J:$J)</f>
        <v>346.8000010252</v>
      </c>
      <c r="C27" s="465" t="e">
        <f ca="1">SUMIF('4-Basis ruimtestaat'!$C:$C,'2-Kosten per locatie'!A27,'4-Basis ruimtestaat'!$R:$R)</f>
        <v>#DIV/0!</v>
      </c>
      <c r="D27" s="465">
        <v>255</v>
      </c>
      <c r="E27" s="495"/>
      <c r="F27" s="654">
        <f ca="1">SUMIF('4-Basis ruimtestaat'!$C:$C,'2-Kosten per locatie'!A27,'4-Basis ruimtestaat'!$S:$S)</f>
        <v>0</v>
      </c>
      <c r="G27" s="465">
        <f ca="1">SUMIF('4-Basis ruimtestaat'!$C:$C,'2-Kosten per locatie'!A27,'4-Basis ruimtestaat'!$T:$T)</f>
        <v>0</v>
      </c>
      <c r="H27" s="499"/>
      <c r="I27" s="465" t="e">
        <f t="shared" ca="1" si="1"/>
        <v>#DIV/0!</v>
      </c>
      <c r="J27" s="499"/>
      <c r="K27" s="465">
        <f t="shared" ca="1" si="0"/>
        <v>0</v>
      </c>
      <c r="M27" s="109"/>
      <c r="N27" s="109"/>
    </row>
    <row r="28" spans="1:14" ht="15" customHeight="1">
      <c r="A28" s="112" t="s">
        <v>1925</v>
      </c>
      <c r="B28" s="464">
        <f ca="1">SUMIF('4-Basis ruimtestaat'!$C:$C,'2-Kosten per locatie'!A28,'4-Basis ruimtestaat'!$J:$J)</f>
        <v>285.61999702453613</v>
      </c>
      <c r="C28" s="465" t="e">
        <f ca="1">SUMIF('4-Basis ruimtestaat'!$C:$C,'2-Kosten per locatie'!A28,'4-Basis ruimtestaat'!$R:$R)</f>
        <v>#DIV/0!</v>
      </c>
      <c r="D28" s="465">
        <v>52</v>
      </c>
      <c r="E28" s="495"/>
      <c r="F28" s="654">
        <f ca="1">SUMIF('4-Basis ruimtestaat'!$C:$C,'2-Kosten per locatie'!A28,'4-Basis ruimtestaat'!$S:$S)</f>
        <v>0</v>
      </c>
      <c r="G28" s="465">
        <f ca="1">SUMIF('4-Basis ruimtestaat'!$C:$C,'2-Kosten per locatie'!A28,'4-Basis ruimtestaat'!$T:$T)</f>
        <v>0</v>
      </c>
      <c r="H28" s="499"/>
      <c r="I28" s="465" t="e">
        <f t="shared" ca="1" si="1"/>
        <v>#DIV/0!</v>
      </c>
      <c r="J28" s="499"/>
      <c r="K28" s="465">
        <f t="shared" ca="1" si="0"/>
        <v>0</v>
      </c>
      <c r="M28" s="109"/>
      <c r="N28" s="109"/>
    </row>
    <row r="29" spans="1:14" ht="15" customHeight="1">
      <c r="A29" s="112" t="s">
        <v>1906</v>
      </c>
      <c r="B29" s="464">
        <f ca="1">SUMIF('4-Basis ruimtestaat'!$C:$C,'2-Kosten per locatie'!A29,'4-Basis ruimtestaat'!$J:$J)</f>
        <v>10969.5</v>
      </c>
      <c r="C29" s="465" t="e">
        <f ca="1">SUMIF('4-Basis ruimtestaat'!$C:$C,'2-Kosten per locatie'!A29,'4-Basis ruimtestaat'!$R:$R)</f>
        <v>#DIV/0!</v>
      </c>
      <c r="D29" s="465">
        <v>52</v>
      </c>
      <c r="E29" s="495"/>
      <c r="F29" s="654">
        <f ca="1">SUMIF('4-Basis ruimtestaat'!$C:$C,'2-Kosten per locatie'!A29,'4-Basis ruimtestaat'!$S:$S)</f>
        <v>0</v>
      </c>
      <c r="G29" s="465">
        <f ca="1">SUMIF('4-Basis ruimtestaat'!$C:$C,'2-Kosten per locatie'!A29,'4-Basis ruimtestaat'!$T:$T)</f>
        <v>0</v>
      </c>
      <c r="H29" s="499"/>
      <c r="I29" s="465" t="e">
        <f t="shared" ca="1" si="1"/>
        <v>#DIV/0!</v>
      </c>
      <c r="J29" s="499"/>
      <c r="K29" s="465">
        <f t="shared" ca="1" si="0"/>
        <v>0</v>
      </c>
      <c r="M29" s="109"/>
      <c r="N29" s="109"/>
    </row>
    <row r="30" spans="1:14" ht="15" customHeight="1">
      <c r="A30" s="112" t="s">
        <v>1995</v>
      </c>
      <c r="B30" s="464">
        <f ca="1">SUMIF('4-Basis ruimtestaat'!$C:$C,'2-Kosten per locatie'!A30,'4-Basis ruimtestaat'!$J:$J)</f>
        <v>43</v>
      </c>
      <c r="C30" s="465" t="e">
        <f ca="1">SUMIF('4-Basis ruimtestaat'!$C:$C,'2-Kosten per locatie'!A30,'4-Basis ruimtestaat'!$R:$R)</f>
        <v>#DIV/0!</v>
      </c>
      <c r="D30" s="465">
        <v>2</v>
      </c>
      <c r="E30" s="495"/>
      <c r="F30" s="654">
        <f ca="1">SUMIF('4-Basis ruimtestaat'!$C:$C,'2-Kosten per locatie'!A30,'4-Basis ruimtestaat'!$S:$S)</f>
        <v>0</v>
      </c>
      <c r="G30" s="465">
        <f ca="1">SUMIF('4-Basis ruimtestaat'!$C:$C,'2-Kosten per locatie'!A30,'4-Basis ruimtestaat'!$T:$T)</f>
        <v>0</v>
      </c>
      <c r="H30" s="499"/>
      <c r="I30" s="465" t="e">
        <f t="shared" ca="1" si="1"/>
        <v>#DIV/0!</v>
      </c>
      <c r="J30" s="499"/>
      <c r="K30" s="465">
        <f t="shared" ca="1" si="0"/>
        <v>0</v>
      </c>
      <c r="M30" s="109"/>
      <c r="N30" s="109"/>
    </row>
    <row r="31" spans="1:14" ht="15" customHeight="1">
      <c r="A31" s="112" t="s">
        <v>1996</v>
      </c>
      <c r="B31" s="464">
        <f ca="1">SUMIF('4-Basis ruimtestaat'!$C:$C,'2-Kosten per locatie'!A31,'4-Basis ruimtestaat'!$J:$J)</f>
        <v>30</v>
      </c>
      <c r="C31" s="465" t="e">
        <f ca="1">SUMIF('4-Basis ruimtestaat'!$C:$C,'2-Kosten per locatie'!A31,'4-Basis ruimtestaat'!$R:$R)</f>
        <v>#DIV/0!</v>
      </c>
      <c r="D31" s="465">
        <v>2</v>
      </c>
      <c r="E31" s="495"/>
      <c r="F31" s="654">
        <f ca="1">SUMIF('4-Basis ruimtestaat'!$C:$C,'2-Kosten per locatie'!A31,'4-Basis ruimtestaat'!$S:$S)</f>
        <v>0</v>
      </c>
      <c r="G31" s="465">
        <f ca="1">SUMIF('4-Basis ruimtestaat'!$C:$C,'2-Kosten per locatie'!A31,'4-Basis ruimtestaat'!$T:$T)</f>
        <v>0</v>
      </c>
      <c r="H31" s="499"/>
      <c r="I31" s="465" t="e">
        <f t="shared" ca="1" si="1"/>
        <v>#DIV/0!</v>
      </c>
      <c r="J31" s="499"/>
      <c r="K31" s="465">
        <f t="shared" ca="1" si="0"/>
        <v>0</v>
      </c>
      <c r="M31" s="109"/>
      <c r="N31" s="109"/>
    </row>
    <row r="32" spans="1:14" ht="15" customHeight="1">
      <c r="A32" s="112" t="s">
        <v>1997</v>
      </c>
      <c r="B32" s="464">
        <f ca="1">SUMIF('4-Basis ruimtestaat'!$C:$C,'2-Kosten per locatie'!A32,'4-Basis ruimtestaat'!$J:$J)</f>
        <v>16</v>
      </c>
      <c r="C32" s="465" t="e">
        <f ca="1">SUMIF('4-Basis ruimtestaat'!$C:$C,'2-Kosten per locatie'!A32,'4-Basis ruimtestaat'!$R:$R)</f>
        <v>#DIV/0!</v>
      </c>
      <c r="D32" s="465">
        <v>2</v>
      </c>
      <c r="E32" s="495"/>
      <c r="F32" s="654">
        <f ca="1">SUMIF('4-Basis ruimtestaat'!$C:$C,'2-Kosten per locatie'!A32,'4-Basis ruimtestaat'!$S:$S)</f>
        <v>0</v>
      </c>
      <c r="G32" s="465">
        <f ca="1">SUMIF('4-Basis ruimtestaat'!$C:$C,'2-Kosten per locatie'!A32,'4-Basis ruimtestaat'!$T:$T)</f>
        <v>0</v>
      </c>
      <c r="H32" s="499"/>
      <c r="I32" s="465" t="e">
        <f t="shared" ca="1" si="1"/>
        <v>#DIV/0!</v>
      </c>
      <c r="J32" s="499"/>
      <c r="K32" s="465">
        <f t="shared" ca="1" si="0"/>
        <v>0</v>
      </c>
      <c r="M32" s="109"/>
      <c r="N32" s="109"/>
    </row>
    <row r="33" spans="1:14" ht="15" customHeight="1">
      <c r="A33" s="112" t="s">
        <v>1998</v>
      </c>
      <c r="B33" s="464">
        <f ca="1">SUMIF('4-Basis ruimtestaat'!$C:$C,'2-Kosten per locatie'!A33,'4-Basis ruimtestaat'!$J:$J)</f>
        <v>25</v>
      </c>
      <c r="C33" s="465" t="e">
        <f ca="1">SUMIF('4-Basis ruimtestaat'!$C:$C,'2-Kosten per locatie'!A33,'4-Basis ruimtestaat'!$R:$R)</f>
        <v>#DIV/0!</v>
      </c>
      <c r="D33" s="465">
        <v>2</v>
      </c>
      <c r="E33" s="495"/>
      <c r="F33" s="654">
        <f ca="1">SUMIF('4-Basis ruimtestaat'!$C:$C,'2-Kosten per locatie'!A33,'4-Basis ruimtestaat'!$S:$S)</f>
        <v>0</v>
      </c>
      <c r="G33" s="465">
        <f ca="1">SUMIF('4-Basis ruimtestaat'!$C:$C,'2-Kosten per locatie'!A33,'4-Basis ruimtestaat'!$T:$T)</f>
        <v>0</v>
      </c>
      <c r="H33" s="499"/>
      <c r="I33" s="465" t="e">
        <f t="shared" ca="1" si="1"/>
        <v>#DIV/0!</v>
      </c>
      <c r="J33" s="499"/>
      <c r="K33" s="465">
        <f t="shared" ca="1" si="0"/>
        <v>0</v>
      </c>
      <c r="M33" s="109"/>
      <c r="N33" s="109"/>
    </row>
    <row r="34" spans="1:14" ht="15" customHeight="1">
      <c r="A34" s="112" t="s">
        <v>1999</v>
      </c>
      <c r="B34" s="464">
        <f ca="1">SUMIF('4-Basis ruimtestaat'!$C:$C,'2-Kosten per locatie'!A34,'4-Basis ruimtestaat'!$J:$J)</f>
        <v>10</v>
      </c>
      <c r="C34" s="465" t="e">
        <f ca="1">SUMIF('4-Basis ruimtestaat'!$C:$C,'2-Kosten per locatie'!A34,'4-Basis ruimtestaat'!$R:$R)</f>
        <v>#DIV/0!</v>
      </c>
      <c r="D34" s="465">
        <v>2</v>
      </c>
      <c r="E34" s="495"/>
      <c r="F34" s="654">
        <f ca="1">SUMIF('4-Basis ruimtestaat'!$C:$C,'2-Kosten per locatie'!A34,'4-Basis ruimtestaat'!$S:$S)</f>
        <v>0</v>
      </c>
      <c r="G34" s="465">
        <f ca="1">SUMIF('4-Basis ruimtestaat'!$C:$C,'2-Kosten per locatie'!A34,'4-Basis ruimtestaat'!$T:$T)</f>
        <v>0</v>
      </c>
      <c r="H34" s="499"/>
      <c r="I34" s="465" t="e">
        <f t="shared" ca="1" si="1"/>
        <v>#DIV/0!</v>
      </c>
      <c r="J34" s="499"/>
      <c r="K34" s="465">
        <f t="shared" ca="1" si="0"/>
        <v>0</v>
      </c>
      <c r="M34" s="109"/>
      <c r="N34" s="109"/>
    </row>
    <row r="35" spans="1:14" ht="15" customHeight="1">
      <c r="A35" s="112" t="s">
        <v>1926</v>
      </c>
      <c r="B35" s="464">
        <f ca="1">SUMIF('4-Basis ruimtestaat'!$C:$C,'2-Kosten per locatie'!A35,'4-Basis ruimtestaat'!$J:$J)</f>
        <v>705.82999598979939</v>
      </c>
      <c r="C35" s="465" t="e">
        <f ca="1">SUMIF('4-Basis ruimtestaat'!$C:$C,'2-Kosten per locatie'!A35,'4-Basis ruimtestaat'!$R:$R)</f>
        <v>#DIV/0!</v>
      </c>
      <c r="D35" s="465">
        <v>255</v>
      </c>
      <c r="E35" s="495"/>
      <c r="F35" s="654">
        <f ca="1">SUMIF('4-Basis ruimtestaat'!$C:$C,'2-Kosten per locatie'!A35,'4-Basis ruimtestaat'!$S:$S)</f>
        <v>0</v>
      </c>
      <c r="G35" s="465">
        <f ca="1">SUMIF('4-Basis ruimtestaat'!$C:$C,'2-Kosten per locatie'!A35,'4-Basis ruimtestaat'!$T:$T)</f>
        <v>0</v>
      </c>
      <c r="H35" s="499"/>
      <c r="I35" s="465" t="e">
        <f t="shared" ca="1" si="1"/>
        <v>#DIV/0!</v>
      </c>
      <c r="J35" s="499"/>
      <c r="K35" s="465">
        <f t="shared" ca="1" si="0"/>
        <v>0</v>
      </c>
      <c r="M35" s="109"/>
      <c r="N35" s="109"/>
    </row>
    <row r="36" spans="1:14" ht="15" customHeight="1">
      <c r="A36" s="112" t="s">
        <v>1891</v>
      </c>
      <c r="B36" s="464">
        <f ca="1">SUMIF('4-Basis ruimtestaat'!$C:$C,'2-Kosten per locatie'!A36,'4-Basis ruimtestaat'!$J:$J)</f>
        <v>400.4000016450882</v>
      </c>
      <c r="C36" s="465" t="e">
        <f ca="1">SUMIF('4-Basis ruimtestaat'!$C:$C,'2-Kosten per locatie'!A36,'4-Basis ruimtestaat'!$R:$R)</f>
        <v>#DIV/0!</v>
      </c>
      <c r="D36" s="465">
        <v>200</v>
      </c>
      <c r="E36" s="495"/>
      <c r="F36" s="654">
        <f ca="1">SUMIF('4-Basis ruimtestaat'!$C:$C,'2-Kosten per locatie'!A36,'4-Basis ruimtestaat'!$S:$S)</f>
        <v>0</v>
      </c>
      <c r="G36" s="465">
        <f ca="1">SUMIF('4-Basis ruimtestaat'!$C:$C,'2-Kosten per locatie'!A36,'4-Basis ruimtestaat'!$T:$T)</f>
        <v>0</v>
      </c>
      <c r="H36" s="499"/>
      <c r="I36" s="465" t="e">
        <f t="shared" ca="1" si="1"/>
        <v>#DIV/0!</v>
      </c>
      <c r="J36" s="499"/>
      <c r="K36" s="465">
        <f t="shared" ca="1" si="0"/>
        <v>0</v>
      </c>
      <c r="M36" s="109"/>
      <c r="N36" s="109"/>
    </row>
    <row r="37" spans="1:14" ht="15" customHeight="1">
      <c r="A37" s="112" t="s">
        <v>1903</v>
      </c>
      <c r="B37" s="464">
        <f ca="1">SUMIF('4-Basis ruimtestaat'!$C:$C,'2-Kosten per locatie'!A37,'4-Basis ruimtestaat'!$J:$J)</f>
        <v>301.89999735355383</v>
      </c>
      <c r="C37" s="465" t="e">
        <f ca="1">SUMIF('4-Basis ruimtestaat'!$C:$C,'2-Kosten per locatie'!A37,'4-Basis ruimtestaat'!$R:$R)</f>
        <v>#DIV/0!</v>
      </c>
      <c r="D37" s="465">
        <v>255</v>
      </c>
      <c r="E37" s="495"/>
      <c r="F37" s="654">
        <f ca="1">SUMIF('4-Basis ruimtestaat'!$C:$C,'2-Kosten per locatie'!A37,'4-Basis ruimtestaat'!$S:$S)</f>
        <v>0</v>
      </c>
      <c r="G37" s="465">
        <f ca="1">SUMIF('4-Basis ruimtestaat'!$C:$C,'2-Kosten per locatie'!A37,'4-Basis ruimtestaat'!$T:$T)</f>
        <v>0</v>
      </c>
      <c r="H37" s="499"/>
      <c r="I37" s="465" t="e">
        <f t="shared" ca="1" si="1"/>
        <v>#DIV/0!</v>
      </c>
      <c r="J37" s="499"/>
      <c r="K37" s="465">
        <f t="shared" ca="1" si="0"/>
        <v>0</v>
      </c>
      <c r="M37" s="109"/>
      <c r="N37" s="109"/>
    </row>
    <row r="38" spans="1:14" ht="15" customHeight="1">
      <c r="A38" s="112" t="s">
        <v>2000</v>
      </c>
      <c r="B38" s="464">
        <f ca="1">SUMIF('4-Basis ruimtestaat'!$C:$C,'2-Kosten per locatie'!A38,'4-Basis ruimtestaat'!$J:$J)</f>
        <v>16</v>
      </c>
      <c r="C38" s="465" t="e">
        <f ca="1">SUMIF('4-Basis ruimtestaat'!$C:$C,'2-Kosten per locatie'!A38,'4-Basis ruimtestaat'!$R:$R)</f>
        <v>#DIV/0!</v>
      </c>
      <c r="D38" s="465">
        <v>2</v>
      </c>
      <c r="E38" s="495"/>
      <c r="F38" s="654">
        <f ca="1">SUMIF('4-Basis ruimtestaat'!$C:$C,'2-Kosten per locatie'!A38,'4-Basis ruimtestaat'!$S:$S)</f>
        <v>0</v>
      </c>
      <c r="G38" s="465">
        <f ca="1">SUMIF('4-Basis ruimtestaat'!$C:$C,'2-Kosten per locatie'!A38,'4-Basis ruimtestaat'!$T:$T)</f>
        <v>0</v>
      </c>
      <c r="H38" s="499"/>
      <c r="I38" s="465" t="e">
        <f t="shared" ca="1" si="1"/>
        <v>#DIV/0!</v>
      </c>
      <c r="J38" s="499"/>
      <c r="K38" s="465">
        <f t="shared" ca="1" si="0"/>
        <v>0</v>
      </c>
      <c r="M38" s="109"/>
      <c r="N38" s="109"/>
    </row>
    <row r="39" spans="1:14" ht="15" customHeight="1">
      <c r="A39" s="112" t="s">
        <v>1887</v>
      </c>
      <c r="B39" s="464">
        <f ca="1">SUMIF('4-Basis ruimtestaat'!$C:$C,'2-Kosten per locatie'!A39,'4-Basis ruimtestaat'!$J:$J)</f>
        <v>658.20000052452087</v>
      </c>
      <c r="C39" s="465" t="e">
        <f ca="1">SUMIF('4-Basis ruimtestaat'!$C:$C,'2-Kosten per locatie'!A39,'4-Basis ruimtestaat'!$R:$R)</f>
        <v>#DIV/0!</v>
      </c>
      <c r="D39" s="465">
        <v>200</v>
      </c>
      <c r="E39" s="495"/>
      <c r="F39" s="654">
        <f ca="1">SUMIF('4-Basis ruimtestaat'!$C:$C,'2-Kosten per locatie'!A39,'4-Basis ruimtestaat'!$S:$S)</f>
        <v>0</v>
      </c>
      <c r="G39" s="465">
        <f ca="1">SUMIF('4-Basis ruimtestaat'!$C:$C,'2-Kosten per locatie'!A39,'4-Basis ruimtestaat'!$T:$T)</f>
        <v>0</v>
      </c>
      <c r="H39" s="499"/>
      <c r="I39" s="465" t="e">
        <f t="shared" ca="1" si="1"/>
        <v>#DIV/0!</v>
      </c>
      <c r="J39" s="499"/>
      <c r="K39" s="465">
        <f t="shared" ca="1" si="0"/>
        <v>0</v>
      </c>
      <c r="M39" s="109"/>
      <c r="N39" s="109"/>
    </row>
    <row r="40" spans="1:14" ht="15" customHeight="1">
      <c r="A40" s="112" t="s">
        <v>2036</v>
      </c>
      <c r="B40" s="464">
        <f ca="1">SUMIF('4-Basis ruimtestaat'!$C:$C,'2-Kosten per locatie'!A40,'4-Basis ruimtestaat'!$J:$J)</f>
        <v>963.90000295639038</v>
      </c>
      <c r="C40" s="465" t="e">
        <f ca="1">SUMIF('4-Basis ruimtestaat'!$C:$C,'2-Kosten per locatie'!A40,'4-Basis ruimtestaat'!$R:$R)</f>
        <v>#DIV/0!</v>
      </c>
      <c r="D40" s="465">
        <v>232</v>
      </c>
      <c r="E40" s="495"/>
      <c r="F40" s="654">
        <f ca="1">SUMIF('4-Basis ruimtestaat'!$C:$C,'2-Kosten per locatie'!A40,'4-Basis ruimtestaat'!$S:$S)</f>
        <v>0</v>
      </c>
      <c r="G40" s="465">
        <f ca="1">SUMIF('4-Basis ruimtestaat'!$C:$C,'2-Kosten per locatie'!A40,'4-Basis ruimtestaat'!$T:$T)</f>
        <v>0</v>
      </c>
      <c r="H40" s="499"/>
      <c r="I40" s="465" t="e">
        <f t="shared" ca="1" si="1"/>
        <v>#DIV/0!</v>
      </c>
      <c r="J40" s="499"/>
      <c r="K40" s="465">
        <f t="shared" ca="1" si="0"/>
        <v>0</v>
      </c>
      <c r="M40" s="109"/>
      <c r="N40" s="109"/>
    </row>
    <row r="41" spans="1:14" ht="15" customHeight="1">
      <c r="A41" s="112" t="s">
        <v>2031</v>
      </c>
      <c r="B41" s="464">
        <f ca="1">SUMIF('4-Basis ruimtestaat'!$C:$C,'2-Kosten per locatie'!A41,'4-Basis ruimtestaat'!$J:$J)</f>
        <v>431.00000119209284</v>
      </c>
      <c r="C41" s="465" t="e">
        <f ca="1">SUMIF('4-Basis ruimtestaat'!$C:$C,'2-Kosten per locatie'!A41,'4-Basis ruimtestaat'!$R:$R)</f>
        <v>#DIV/0!</v>
      </c>
      <c r="D41" s="465">
        <v>200</v>
      </c>
      <c r="E41" s="495"/>
      <c r="F41" s="654">
        <f ca="1">SUMIF('4-Basis ruimtestaat'!$C:$C,'2-Kosten per locatie'!A41,'4-Basis ruimtestaat'!$S:$S)</f>
        <v>0</v>
      </c>
      <c r="G41" s="465">
        <f ca="1">SUMIF('4-Basis ruimtestaat'!$C:$C,'2-Kosten per locatie'!A41,'4-Basis ruimtestaat'!$T:$T)</f>
        <v>0</v>
      </c>
      <c r="H41" s="499"/>
      <c r="I41" s="465" t="e">
        <f t="shared" ca="1" si="1"/>
        <v>#DIV/0!</v>
      </c>
      <c r="J41" s="499"/>
      <c r="K41" s="465">
        <f t="shared" ca="1" si="0"/>
        <v>0</v>
      </c>
      <c r="M41" s="109"/>
      <c r="N41" s="109"/>
    </row>
    <row r="42" spans="1:14" ht="15" customHeight="1">
      <c r="A42" s="112" t="s">
        <v>1895</v>
      </c>
      <c r="B42" s="464">
        <f ca="1">SUMIF('4-Basis ruimtestaat'!$C:$C,'2-Kosten per locatie'!A42,'4-Basis ruimtestaat'!$J:$J)</f>
        <v>373.90000367164606</v>
      </c>
      <c r="C42" s="465" t="e">
        <f ca="1">SUMIF('4-Basis ruimtestaat'!$C:$C,'2-Kosten per locatie'!A42,'4-Basis ruimtestaat'!$R:$R)</f>
        <v>#DIV/0!</v>
      </c>
      <c r="D42" s="465">
        <v>232</v>
      </c>
      <c r="E42" s="495"/>
      <c r="F42" s="654">
        <f ca="1">SUMIF('4-Basis ruimtestaat'!$C:$C,'2-Kosten per locatie'!A42,'4-Basis ruimtestaat'!$S:$S)</f>
        <v>0</v>
      </c>
      <c r="G42" s="465">
        <f ca="1">SUMIF('4-Basis ruimtestaat'!$C:$C,'2-Kosten per locatie'!A42,'4-Basis ruimtestaat'!$T:$T)</f>
        <v>0</v>
      </c>
      <c r="H42" s="499"/>
      <c r="I42" s="465" t="e">
        <f t="shared" ca="1" si="1"/>
        <v>#DIV/0!</v>
      </c>
      <c r="J42" s="499"/>
      <c r="K42" s="465">
        <f t="shared" ca="1" si="0"/>
        <v>0</v>
      </c>
      <c r="M42" s="109"/>
      <c r="N42" s="109"/>
    </row>
    <row r="43" spans="1:14" ht="15" customHeight="1">
      <c r="A43" s="112" t="s">
        <v>1899</v>
      </c>
      <c r="B43" s="464">
        <f ca="1">SUMIF('4-Basis ruimtestaat'!$C:$C,'2-Kosten per locatie'!A43,'4-Basis ruimtestaat'!$J:$J)</f>
        <v>2085.8099977970123</v>
      </c>
      <c r="C43" s="465" t="e">
        <f ca="1">SUMIF('4-Basis ruimtestaat'!$C:$C,'2-Kosten per locatie'!A43,'4-Basis ruimtestaat'!$R:$R)</f>
        <v>#DIV/0!</v>
      </c>
      <c r="D43" s="465">
        <v>200</v>
      </c>
      <c r="E43" s="495"/>
      <c r="F43" s="654">
        <f ca="1">SUMIF('4-Basis ruimtestaat'!$C:$C,'2-Kosten per locatie'!A43,'4-Basis ruimtestaat'!$S:$S)</f>
        <v>0</v>
      </c>
      <c r="G43" s="465" t="e">
        <f ca="1">SUMIF('4-Basis ruimtestaat'!$C:$C,'2-Kosten per locatie'!A43,'4-Basis ruimtestaat'!$T:$T)</f>
        <v>#DIV/0!</v>
      </c>
      <c r="H43" s="499"/>
      <c r="I43" s="465" t="e">
        <f t="shared" ca="1" si="1"/>
        <v>#DIV/0!</v>
      </c>
      <c r="J43" s="499"/>
      <c r="K43" s="465" t="e">
        <f t="shared" ref="K43:K66" ca="1" si="2">J43*G43</f>
        <v>#DIV/0!</v>
      </c>
      <c r="M43" s="109"/>
      <c r="N43" s="109"/>
    </row>
    <row r="44" spans="1:14" ht="15" customHeight="1">
      <c r="A44" s="112" t="s">
        <v>1924</v>
      </c>
      <c r="B44" s="464">
        <f ca="1">SUMIF('4-Basis ruimtestaat'!$C:$C,'2-Kosten per locatie'!A44,'4-Basis ruimtestaat'!$J:$J)</f>
        <v>32.400000000000006</v>
      </c>
      <c r="C44" s="465" t="e">
        <f ca="1">SUMIF('4-Basis ruimtestaat'!$C:$C,'2-Kosten per locatie'!A44,'4-Basis ruimtestaat'!$R:$R)</f>
        <v>#DIV/0!</v>
      </c>
      <c r="D44" s="465">
        <v>104</v>
      </c>
      <c r="E44" s="495"/>
      <c r="F44" s="654">
        <f ca="1">SUMIF('4-Basis ruimtestaat'!$C:$C,'2-Kosten per locatie'!A44,'4-Basis ruimtestaat'!$S:$S)</f>
        <v>0</v>
      </c>
      <c r="G44" s="465">
        <f ca="1">SUMIF('4-Basis ruimtestaat'!$C:$C,'2-Kosten per locatie'!A44,'4-Basis ruimtestaat'!$T:$T)</f>
        <v>0</v>
      </c>
      <c r="H44" s="499"/>
      <c r="I44" s="465" t="e">
        <f t="shared" ca="1" si="1"/>
        <v>#DIV/0!</v>
      </c>
      <c r="J44" s="499"/>
      <c r="K44" s="465">
        <f t="shared" ca="1" si="2"/>
        <v>0</v>
      </c>
      <c r="M44" s="109"/>
      <c r="N44" s="109"/>
    </row>
    <row r="45" spans="1:14" ht="15" customHeight="1">
      <c r="A45" s="112" t="s">
        <v>1928</v>
      </c>
      <c r="B45" s="464">
        <f ca="1">SUMIF('4-Basis ruimtestaat'!$C:$C,'2-Kosten per locatie'!A45,'4-Basis ruimtestaat'!$J:$J)</f>
        <v>111</v>
      </c>
      <c r="C45" s="465" t="e">
        <f ca="1">SUMIF('4-Basis ruimtestaat'!$C:$C,'2-Kosten per locatie'!A45,'4-Basis ruimtestaat'!$R:$R)</f>
        <v>#DIV/0!</v>
      </c>
      <c r="D45" s="465">
        <v>156</v>
      </c>
      <c r="E45" s="495"/>
      <c r="F45" s="654">
        <f ca="1">SUMIF('4-Basis ruimtestaat'!$C:$C,'2-Kosten per locatie'!A45,'4-Basis ruimtestaat'!$S:$S)</f>
        <v>0</v>
      </c>
      <c r="G45" s="465">
        <f ca="1">SUMIF('4-Basis ruimtestaat'!$C:$C,'2-Kosten per locatie'!A45,'4-Basis ruimtestaat'!$T:$T)</f>
        <v>0</v>
      </c>
      <c r="H45" s="499"/>
      <c r="I45" s="465" t="e">
        <f t="shared" ca="1" si="1"/>
        <v>#DIV/0!</v>
      </c>
      <c r="J45" s="499"/>
      <c r="K45" s="465">
        <f t="shared" ca="1" si="2"/>
        <v>0</v>
      </c>
      <c r="M45" s="109"/>
      <c r="N45" s="109"/>
    </row>
    <row r="46" spans="1:14" ht="15" customHeight="1">
      <c r="A46" s="112" t="s">
        <v>1890</v>
      </c>
      <c r="B46" s="464">
        <f ca="1">SUMIF('4-Basis ruimtestaat'!$C:$C,'2-Kosten per locatie'!A46,'4-Basis ruimtestaat'!$J:$J)</f>
        <v>418.50000286102306</v>
      </c>
      <c r="C46" s="465" t="e">
        <f ca="1">SUMIF('4-Basis ruimtestaat'!$C:$C,'2-Kosten per locatie'!A46,'4-Basis ruimtestaat'!$R:$R)</f>
        <v>#DIV/0!</v>
      </c>
      <c r="D46" s="465">
        <v>200</v>
      </c>
      <c r="E46" s="495"/>
      <c r="F46" s="654">
        <f ca="1">SUMIF('4-Basis ruimtestaat'!$C:$C,'2-Kosten per locatie'!A46,'4-Basis ruimtestaat'!$S:$S)</f>
        <v>0</v>
      </c>
      <c r="G46" s="465">
        <f ca="1">SUMIF('4-Basis ruimtestaat'!$C:$C,'2-Kosten per locatie'!A46,'4-Basis ruimtestaat'!$T:$T)</f>
        <v>0</v>
      </c>
      <c r="H46" s="499"/>
      <c r="I46" s="465" t="e">
        <f t="shared" ca="1" si="1"/>
        <v>#DIV/0!</v>
      </c>
      <c r="J46" s="499"/>
      <c r="K46" s="465">
        <f t="shared" ca="1" si="2"/>
        <v>0</v>
      </c>
      <c r="M46" s="109"/>
      <c r="N46" s="109"/>
    </row>
    <row r="47" spans="1:14" ht="15" customHeight="1">
      <c r="A47" s="112" t="s">
        <v>1881</v>
      </c>
      <c r="B47" s="464">
        <f ca="1">SUMIF('4-Basis ruimtestaat'!$C:$C,'2-Kosten per locatie'!A47,'4-Basis ruimtestaat'!$J:$J)</f>
        <v>313</v>
      </c>
      <c r="C47" s="465" t="e">
        <f ca="1">SUMIF('4-Basis ruimtestaat'!$C:$C,'2-Kosten per locatie'!A47,'4-Basis ruimtestaat'!$R:$R)</f>
        <v>#DIV/0!</v>
      </c>
      <c r="D47" s="465">
        <v>255</v>
      </c>
      <c r="E47" s="495"/>
      <c r="F47" s="654">
        <f ca="1">SUMIF('4-Basis ruimtestaat'!$C:$C,'2-Kosten per locatie'!A47,'4-Basis ruimtestaat'!$S:$S)</f>
        <v>0</v>
      </c>
      <c r="G47" s="465">
        <f ca="1">SUMIF('4-Basis ruimtestaat'!$C:$C,'2-Kosten per locatie'!A47,'4-Basis ruimtestaat'!$T:$T)</f>
        <v>0</v>
      </c>
      <c r="H47" s="499"/>
      <c r="I47" s="465" t="e">
        <f t="shared" ca="1" si="1"/>
        <v>#DIV/0!</v>
      </c>
      <c r="J47" s="499"/>
      <c r="K47" s="465">
        <f t="shared" ca="1" si="2"/>
        <v>0</v>
      </c>
      <c r="M47" s="109"/>
      <c r="N47" s="109"/>
    </row>
    <row r="48" spans="1:14" ht="15" customHeight="1">
      <c r="A48" s="112" t="s">
        <v>1882</v>
      </c>
      <c r="B48" s="464">
        <f ca="1">SUMIF('4-Basis ruimtestaat'!$C:$C,'2-Kosten per locatie'!A48,'4-Basis ruimtestaat'!$J:$J)</f>
        <v>1288.5</v>
      </c>
      <c r="C48" s="465" t="e">
        <f ca="1">SUMIF('4-Basis ruimtestaat'!$C:$C,'2-Kosten per locatie'!A48,'4-Basis ruimtestaat'!$R:$R)</f>
        <v>#DIV/0!</v>
      </c>
      <c r="D48" s="465">
        <v>200</v>
      </c>
      <c r="E48" s="495"/>
      <c r="F48" s="654">
        <f ca="1">SUMIF('4-Basis ruimtestaat'!$C:$C,'2-Kosten per locatie'!A48,'4-Basis ruimtestaat'!$S:$S)</f>
        <v>0</v>
      </c>
      <c r="G48" s="465">
        <f ca="1">SUMIF('4-Basis ruimtestaat'!$C:$C,'2-Kosten per locatie'!A48,'4-Basis ruimtestaat'!$T:$T)</f>
        <v>0</v>
      </c>
      <c r="H48" s="499"/>
      <c r="I48" s="465" t="e">
        <f t="shared" ca="1" si="1"/>
        <v>#DIV/0!</v>
      </c>
      <c r="J48" s="499"/>
      <c r="K48" s="465">
        <f t="shared" ca="1" si="2"/>
        <v>0</v>
      </c>
      <c r="M48" s="109"/>
      <c r="N48" s="109"/>
    </row>
    <row r="49" spans="1:14" ht="15" customHeight="1">
      <c r="A49" s="112" t="s">
        <v>2003</v>
      </c>
      <c r="B49" s="464">
        <f ca="1">SUMIF('4-Basis ruimtestaat'!$C:$C,'2-Kosten per locatie'!A49,'4-Basis ruimtestaat'!$J:$J)</f>
        <v>1736.8999483585408</v>
      </c>
      <c r="C49" s="465" t="e">
        <f ca="1">SUMIF('4-Basis ruimtestaat'!$C:$C,'2-Kosten per locatie'!A49,'4-Basis ruimtestaat'!$R:$R)</f>
        <v>#DIV/0!</v>
      </c>
      <c r="D49" s="465">
        <v>200</v>
      </c>
      <c r="E49" s="495"/>
      <c r="F49" s="654">
        <f ca="1">SUMIF('4-Basis ruimtestaat'!$C:$C,'2-Kosten per locatie'!A49,'4-Basis ruimtestaat'!$S:$S)</f>
        <v>0</v>
      </c>
      <c r="G49" s="465" t="e">
        <f ca="1">SUMIF('4-Basis ruimtestaat'!$C:$C,'2-Kosten per locatie'!A49,'4-Basis ruimtestaat'!$T:$T)</f>
        <v>#DIV/0!</v>
      </c>
      <c r="H49" s="499"/>
      <c r="I49" s="465" t="e">
        <f t="shared" ca="1" si="1"/>
        <v>#DIV/0!</v>
      </c>
      <c r="J49" s="499"/>
      <c r="K49" s="465" t="e">
        <f t="shared" ca="1" si="2"/>
        <v>#DIV/0!</v>
      </c>
      <c r="M49" s="109"/>
      <c r="N49" s="109"/>
    </row>
    <row r="50" spans="1:14" ht="15" customHeight="1">
      <c r="A50" s="112" t="s">
        <v>1880</v>
      </c>
      <c r="B50" s="464">
        <f ca="1">SUMIF('4-Basis ruimtestaat'!$C:$C,'2-Kosten per locatie'!A50,'4-Basis ruimtestaat'!$J:$J)</f>
        <v>12</v>
      </c>
      <c r="C50" s="465" t="e">
        <f ca="1">SUMIF('4-Basis ruimtestaat'!$C:$C,'2-Kosten per locatie'!A50,'4-Basis ruimtestaat'!$R:$R)</f>
        <v>#DIV/0!</v>
      </c>
      <c r="D50" s="465">
        <v>78</v>
      </c>
      <c r="E50" s="495"/>
      <c r="F50" s="654">
        <f ca="1">SUMIF('4-Basis ruimtestaat'!$C:$C,'2-Kosten per locatie'!A50,'4-Basis ruimtestaat'!$S:$S)</f>
        <v>0</v>
      </c>
      <c r="G50" s="465">
        <f ca="1">SUMIF('4-Basis ruimtestaat'!$C:$C,'2-Kosten per locatie'!A50,'4-Basis ruimtestaat'!$T:$T)</f>
        <v>0</v>
      </c>
      <c r="H50" s="499"/>
      <c r="I50" s="465" t="e">
        <f t="shared" ca="1" si="1"/>
        <v>#DIV/0!</v>
      </c>
      <c r="J50" s="499"/>
      <c r="K50" s="465">
        <f t="shared" ca="1" si="2"/>
        <v>0</v>
      </c>
      <c r="M50" s="109"/>
      <c r="N50" s="109"/>
    </row>
    <row r="51" spans="1:14" ht="15" customHeight="1">
      <c r="A51" s="112" t="s">
        <v>2001</v>
      </c>
      <c r="B51" s="464">
        <f ca="1">SUMIF('4-Basis ruimtestaat'!$C:$C,'2-Kosten per locatie'!A51,'4-Basis ruimtestaat'!$J:$J)</f>
        <v>1885</v>
      </c>
      <c r="C51" s="465" t="e">
        <f ca="1">SUMIF('4-Basis ruimtestaat'!$C:$C,'2-Kosten per locatie'!A51,'4-Basis ruimtestaat'!$R:$R)</f>
        <v>#DIV/0!</v>
      </c>
      <c r="D51" s="465">
        <v>52</v>
      </c>
      <c r="E51" s="495"/>
      <c r="F51" s="654">
        <f ca="1">SUMIF('4-Basis ruimtestaat'!$C:$C,'2-Kosten per locatie'!A51,'4-Basis ruimtestaat'!$S:$S)</f>
        <v>0</v>
      </c>
      <c r="G51" s="465">
        <f ca="1">SUMIF('4-Basis ruimtestaat'!$C:$C,'2-Kosten per locatie'!A51,'4-Basis ruimtestaat'!$T:$T)</f>
        <v>0</v>
      </c>
      <c r="H51" s="499"/>
      <c r="I51" s="465" t="e">
        <f t="shared" ca="1" si="1"/>
        <v>#DIV/0!</v>
      </c>
      <c r="J51" s="499"/>
      <c r="K51" s="465">
        <f t="shared" ca="1" si="2"/>
        <v>0</v>
      </c>
      <c r="M51" s="109"/>
      <c r="N51" s="109"/>
    </row>
    <row r="52" spans="1:14" ht="15" customHeight="1">
      <c r="A52" s="112" t="s">
        <v>1908</v>
      </c>
      <c r="B52" s="464">
        <f ca="1">SUMIF('4-Basis ruimtestaat'!$C:$C,'2-Kosten per locatie'!A52,'4-Basis ruimtestaat'!$J:$J)</f>
        <v>170.5</v>
      </c>
      <c r="C52" s="465" t="e">
        <f ca="1">SUMIF('4-Basis ruimtestaat'!$C:$C,'2-Kosten per locatie'!A52,'4-Basis ruimtestaat'!$R:$R)</f>
        <v>#DIV/0!</v>
      </c>
      <c r="D52" s="465">
        <v>52</v>
      </c>
      <c r="E52" s="495"/>
      <c r="F52" s="654">
        <f ca="1">SUMIF('4-Basis ruimtestaat'!$C:$C,'2-Kosten per locatie'!A52,'4-Basis ruimtestaat'!$S:$S)</f>
        <v>0</v>
      </c>
      <c r="G52" s="465">
        <f ca="1">SUMIF('4-Basis ruimtestaat'!$C:$C,'2-Kosten per locatie'!A52,'4-Basis ruimtestaat'!$T:$T)</f>
        <v>0</v>
      </c>
      <c r="H52" s="499"/>
      <c r="I52" s="465" t="e">
        <f t="shared" ca="1" si="1"/>
        <v>#DIV/0!</v>
      </c>
      <c r="J52" s="499"/>
      <c r="K52" s="465">
        <f t="shared" ca="1" si="2"/>
        <v>0</v>
      </c>
      <c r="M52" s="109"/>
      <c r="N52" s="109"/>
    </row>
    <row r="53" spans="1:14" ht="15" customHeight="1">
      <c r="A53" s="112" t="s">
        <v>1878</v>
      </c>
      <c r="B53" s="464">
        <f ca="1">SUMIF('4-Basis ruimtestaat'!$C:$C,'2-Kosten per locatie'!A53,'4-Basis ruimtestaat'!$J:$J)</f>
        <v>55.400001287460377</v>
      </c>
      <c r="C53" s="465" t="e">
        <f ca="1">SUMIF('4-Basis ruimtestaat'!$C:$C,'2-Kosten per locatie'!A53,'4-Basis ruimtestaat'!$R:$R)</f>
        <v>#DIV/0!</v>
      </c>
      <c r="D53" s="465">
        <v>255</v>
      </c>
      <c r="E53" s="495"/>
      <c r="F53" s="654">
        <f ca="1">SUMIF('4-Basis ruimtestaat'!$C:$C,'2-Kosten per locatie'!A53,'4-Basis ruimtestaat'!$S:$S)</f>
        <v>0</v>
      </c>
      <c r="G53" s="465">
        <f ca="1">SUMIF('4-Basis ruimtestaat'!$C:$C,'2-Kosten per locatie'!A53,'4-Basis ruimtestaat'!$T:$T)</f>
        <v>0</v>
      </c>
      <c r="H53" s="499"/>
      <c r="I53" s="465" t="e">
        <f t="shared" ca="1" si="1"/>
        <v>#DIV/0!</v>
      </c>
      <c r="J53" s="499"/>
      <c r="K53" s="465">
        <f t="shared" ca="1" si="2"/>
        <v>0</v>
      </c>
      <c r="M53" s="109"/>
      <c r="N53" s="109"/>
    </row>
    <row r="54" spans="1:14" ht="15" customHeight="1">
      <c r="A54" s="112" t="s">
        <v>1909</v>
      </c>
      <c r="B54" s="464">
        <f ca="1">SUMIF('4-Basis ruimtestaat'!$C:$C,'2-Kosten per locatie'!A54,'4-Basis ruimtestaat'!$J:$J)</f>
        <v>8685</v>
      </c>
      <c r="C54" s="465" t="e">
        <f ca="1">SUMIF('4-Basis ruimtestaat'!$C:$C,'2-Kosten per locatie'!A54,'4-Basis ruimtestaat'!$R:$R)</f>
        <v>#DIV/0!</v>
      </c>
      <c r="D54" s="465">
        <v>52</v>
      </c>
      <c r="E54" s="495"/>
      <c r="F54" s="654">
        <f ca="1">SUMIF('4-Basis ruimtestaat'!$C:$C,'2-Kosten per locatie'!A54,'4-Basis ruimtestaat'!$S:$S)</f>
        <v>0</v>
      </c>
      <c r="G54" s="465">
        <f ca="1">SUMIF('4-Basis ruimtestaat'!$C:$C,'2-Kosten per locatie'!A54,'4-Basis ruimtestaat'!$T:$T)</f>
        <v>0</v>
      </c>
      <c r="H54" s="499"/>
      <c r="I54" s="465" t="e">
        <f t="shared" ca="1" si="1"/>
        <v>#DIV/0!</v>
      </c>
      <c r="J54" s="499"/>
      <c r="K54" s="465">
        <f t="shared" ca="1" si="2"/>
        <v>0</v>
      </c>
      <c r="M54" s="109"/>
      <c r="N54" s="109"/>
    </row>
    <row r="55" spans="1:14" ht="15" customHeight="1">
      <c r="A55" s="112" t="s">
        <v>975</v>
      </c>
      <c r="B55" s="464">
        <f ca="1">SUMIF('4-Basis ruimtestaat'!$C:$C,'2-Kosten per locatie'!A55,'4-Basis ruimtestaat'!$J:$J)</f>
        <v>14625.300000000001</v>
      </c>
      <c r="C55" s="465" t="e">
        <f ca="1">SUMIF('4-Basis ruimtestaat'!$C:$C,'2-Kosten per locatie'!A55,'4-Basis ruimtestaat'!$R:$R)</f>
        <v>#DIV/0!</v>
      </c>
      <c r="D55" s="465">
        <v>255</v>
      </c>
      <c r="E55" s="495"/>
      <c r="F55" s="654" t="e">
        <f ca="1">SUMIF('4-Basis ruimtestaat'!$C:$C,'2-Kosten per locatie'!A55,'4-Basis ruimtestaat'!$S:$S)</f>
        <v>#DIV/0!</v>
      </c>
      <c r="G55" s="465">
        <f ca="1">SUMIF('4-Basis ruimtestaat'!$C:$C,'2-Kosten per locatie'!A55,'4-Basis ruimtestaat'!$T:$T)</f>
        <v>0</v>
      </c>
      <c r="H55" s="499"/>
      <c r="I55" s="465" t="e">
        <f t="shared" ca="1" si="1"/>
        <v>#DIV/0!</v>
      </c>
      <c r="J55" s="499"/>
      <c r="K55" s="465">
        <f t="shared" ca="1" si="2"/>
        <v>0</v>
      </c>
      <c r="M55" s="109"/>
      <c r="N55" s="109"/>
    </row>
    <row r="56" spans="1:14" ht="15" customHeight="1">
      <c r="A56" s="112" t="s">
        <v>1894</v>
      </c>
      <c r="B56" s="464">
        <f ca="1">SUMIF('4-Basis ruimtestaat'!$C:$C,'2-Kosten per locatie'!A56,'4-Basis ruimtestaat'!$J:$J)</f>
        <v>346.8000010252</v>
      </c>
      <c r="C56" s="465" t="e">
        <f ca="1">SUMIF('4-Basis ruimtestaat'!$C:$C,'2-Kosten per locatie'!A56,'4-Basis ruimtestaat'!$R:$R)</f>
        <v>#DIV/0!</v>
      </c>
      <c r="D56" s="465">
        <v>200</v>
      </c>
      <c r="E56" s="495"/>
      <c r="F56" s="654">
        <f ca="1">SUMIF('4-Basis ruimtestaat'!$C:$C,'2-Kosten per locatie'!A56,'4-Basis ruimtestaat'!$S:$S)</f>
        <v>0</v>
      </c>
      <c r="G56" s="465">
        <f ca="1">SUMIF('4-Basis ruimtestaat'!$C:$C,'2-Kosten per locatie'!A56,'4-Basis ruimtestaat'!$T:$T)</f>
        <v>0</v>
      </c>
      <c r="H56" s="499"/>
      <c r="I56" s="465" t="e">
        <f t="shared" ca="1" si="1"/>
        <v>#DIV/0!</v>
      </c>
      <c r="J56" s="499"/>
      <c r="K56" s="465">
        <f t="shared" ca="1" si="2"/>
        <v>0</v>
      </c>
      <c r="M56" s="109"/>
      <c r="N56" s="109"/>
    </row>
    <row r="57" spans="1:14" ht="15" customHeight="1">
      <c r="A57" s="112" t="s">
        <v>1889</v>
      </c>
      <c r="B57" s="464">
        <f ca="1">SUMIF('4-Basis ruimtestaat'!$C:$C,'2-Kosten per locatie'!A57,'4-Basis ruimtestaat'!$J:$J)</f>
        <v>422.19999146461521</v>
      </c>
      <c r="C57" s="465" t="e">
        <f ca="1">SUMIF('4-Basis ruimtestaat'!$C:$C,'2-Kosten per locatie'!A57,'4-Basis ruimtestaat'!$R:$R)</f>
        <v>#DIV/0!</v>
      </c>
      <c r="D57" s="465">
        <v>200</v>
      </c>
      <c r="E57" s="495"/>
      <c r="F57" s="654">
        <f ca="1">SUMIF('4-Basis ruimtestaat'!$C:$C,'2-Kosten per locatie'!A57,'4-Basis ruimtestaat'!$S:$S)</f>
        <v>0</v>
      </c>
      <c r="G57" s="465">
        <f ca="1">SUMIF('4-Basis ruimtestaat'!$C:$C,'2-Kosten per locatie'!A57,'4-Basis ruimtestaat'!$T:$T)</f>
        <v>0</v>
      </c>
      <c r="H57" s="499"/>
      <c r="I57" s="465" t="e">
        <f t="shared" ca="1" si="1"/>
        <v>#DIV/0!</v>
      </c>
      <c r="J57" s="499"/>
      <c r="K57" s="465">
        <f t="shared" ca="1" si="2"/>
        <v>0</v>
      </c>
      <c r="M57" s="109"/>
      <c r="N57" s="109"/>
    </row>
    <row r="58" spans="1:14" ht="15" customHeight="1">
      <c r="A58" s="112" t="s">
        <v>1884</v>
      </c>
      <c r="B58" s="464">
        <f ca="1">SUMIF('4-Basis ruimtestaat'!$C:$C,'2-Kosten per locatie'!A58,'4-Basis ruimtestaat'!$J:$J)</f>
        <v>960.99999773502361</v>
      </c>
      <c r="C58" s="465" t="e">
        <f ca="1">SUMIF('4-Basis ruimtestaat'!$C:$C,'2-Kosten per locatie'!A58,'4-Basis ruimtestaat'!$R:$R)</f>
        <v>#DIV/0!</v>
      </c>
      <c r="D58" s="465">
        <v>200</v>
      </c>
      <c r="E58" s="495"/>
      <c r="F58" s="654">
        <f ca="1">SUMIF('4-Basis ruimtestaat'!$C:$C,'2-Kosten per locatie'!A58,'4-Basis ruimtestaat'!$S:$S)</f>
        <v>0</v>
      </c>
      <c r="G58" s="465">
        <f ca="1">SUMIF('4-Basis ruimtestaat'!$C:$C,'2-Kosten per locatie'!A58,'4-Basis ruimtestaat'!$T:$T)</f>
        <v>0</v>
      </c>
      <c r="H58" s="499"/>
      <c r="I58" s="465" t="e">
        <f t="shared" ca="1" si="1"/>
        <v>#DIV/0!</v>
      </c>
      <c r="J58" s="499"/>
      <c r="K58" s="465">
        <f t="shared" ca="1" si="2"/>
        <v>0</v>
      </c>
      <c r="M58" s="109"/>
      <c r="N58" s="109"/>
    </row>
    <row r="59" spans="1:14" ht="15" customHeight="1">
      <c r="A59" s="112" t="s">
        <v>1907</v>
      </c>
      <c r="B59" s="464">
        <f ca="1">SUMIF('4-Basis ruimtestaat'!$C:$C,'2-Kosten per locatie'!A59,'4-Basis ruimtestaat'!$J:$J)</f>
        <v>12251.000000953674</v>
      </c>
      <c r="C59" s="465" t="e">
        <f ca="1">SUMIF('4-Basis ruimtestaat'!$C:$C,'2-Kosten per locatie'!A59,'4-Basis ruimtestaat'!$R:$R)</f>
        <v>#DIV/0!</v>
      </c>
      <c r="D59" s="465">
        <v>52</v>
      </c>
      <c r="E59" s="495"/>
      <c r="F59" s="654">
        <f ca="1">SUMIF('4-Basis ruimtestaat'!$C:$C,'2-Kosten per locatie'!A59,'4-Basis ruimtestaat'!$S:$S)</f>
        <v>0</v>
      </c>
      <c r="G59" s="465">
        <f ca="1">SUMIF('4-Basis ruimtestaat'!$C:$C,'2-Kosten per locatie'!A59,'4-Basis ruimtestaat'!$T:$T)</f>
        <v>0</v>
      </c>
      <c r="H59" s="499"/>
      <c r="I59" s="465" t="e">
        <f t="shared" ca="1" si="1"/>
        <v>#DIV/0!</v>
      </c>
      <c r="J59" s="499"/>
      <c r="K59" s="465">
        <f t="shared" ca="1" si="2"/>
        <v>0</v>
      </c>
      <c r="M59" s="109"/>
      <c r="N59" s="109"/>
    </row>
    <row r="60" spans="1:14" ht="15" customHeight="1">
      <c r="A60" s="112" t="s">
        <v>2143</v>
      </c>
      <c r="B60" s="464">
        <f ca="1">SUMIF('4-Basis ruimtestaat'!$C:$C,'2-Kosten per locatie'!A60,'4-Basis ruimtestaat'!$J:$J)</f>
        <v>1155.0999999999997</v>
      </c>
      <c r="C60" s="465" t="e">
        <f ca="1">SUMIF('4-Basis ruimtestaat'!$C:$C,'2-Kosten per locatie'!A60,'4-Basis ruimtestaat'!$R:$R)</f>
        <v>#DIV/0!</v>
      </c>
      <c r="D60" s="465">
        <v>200</v>
      </c>
      <c r="E60" s="495"/>
      <c r="F60" s="654">
        <f ca="1">SUMIF('4-Basis ruimtestaat'!$C:$C,'2-Kosten per locatie'!A60,'4-Basis ruimtestaat'!$S:$S)</f>
        <v>0</v>
      </c>
      <c r="G60" s="465">
        <f ca="1">SUMIF('4-Basis ruimtestaat'!$C:$C,'2-Kosten per locatie'!A60,'4-Basis ruimtestaat'!$T:$T)</f>
        <v>0</v>
      </c>
      <c r="H60" s="499"/>
      <c r="I60" s="465" t="e">
        <f t="shared" ca="1" si="1"/>
        <v>#DIV/0!</v>
      </c>
      <c r="J60" s="499"/>
      <c r="K60" s="465">
        <f t="shared" ca="1" si="2"/>
        <v>0</v>
      </c>
      <c r="M60" s="109"/>
      <c r="N60" s="109"/>
    </row>
    <row r="61" spans="1:14" ht="15" customHeight="1">
      <c r="A61" s="112" t="s">
        <v>974</v>
      </c>
      <c r="B61" s="464">
        <f ca="1">SUMIF('4-Basis ruimtestaat'!$C:$C,'2-Kosten per locatie'!A61,'4-Basis ruimtestaat'!$J:$J)</f>
        <v>5665.2000000000035</v>
      </c>
      <c r="C61" s="465" t="e">
        <f ca="1">SUMIF('4-Basis ruimtestaat'!$C:$C,'2-Kosten per locatie'!A61,'4-Basis ruimtestaat'!$R:$R)</f>
        <v>#DIV/0!</v>
      </c>
      <c r="D61" s="465">
        <v>255</v>
      </c>
      <c r="E61" s="495"/>
      <c r="F61" s="654">
        <f ca="1">SUMIF('4-Basis ruimtestaat'!$C:$C,'2-Kosten per locatie'!A61,'4-Basis ruimtestaat'!$S:$S)</f>
        <v>0</v>
      </c>
      <c r="G61" s="465" t="e">
        <f ca="1">SUMIF('4-Basis ruimtestaat'!$C:$C,'2-Kosten per locatie'!A61,'4-Basis ruimtestaat'!$T:$T)</f>
        <v>#DIV/0!</v>
      </c>
      <c r="H61" s="499"/>
      <c r="I61" s="465" t="e">
        <f t="shared" ca="1" si="1"/>
        <v>#DIV/0!</v>
      </c>
      <c r="J61" s="499"/>
      <c r="K61" s="465" t="e">
        <f t="shared" ca="1" si="2"/>
        <v>#DIV/0!</v>
      </c>
      <c r="M61" s="109"/>
      <c r="N61" s="109"/>
    </row>
    <row r="62" spans="1:14" ht="15" customHeight="1">
      <c r="A62" s="112" t="s">
        <v>1885</v>
      </c>
      <c r="B62" s="464">
        <f ca="1">SUMIF('4-Basis ruimtestaat'!$C:$C,'2-Kosten per locatie'!A62,'4-Basis ruimtestaat'!$J:$J)</f>
        <v>942.78999999999985</v>
      </c>
      <c r="C62" s="465" t="e">
        <f ca="1">SUMIF('4-Basis ruimtestaat'!$C:$C,'2-Kosten per locatie'!A62,'4-Basis ruimtestaat'!$R:$R)</f>
        <v>#DIV/0!</v>
      </c>
      <c r="D62" s="465">
        <v>200</v>
      </c>
      <c r="E62" s="495"/>
      <c r="F62" s="654">
        <f ca="1">SUMIF('4-Basis ruimtestaat'!$C:$C,'2-Kosten per locatie'!A62,'4-Basis ruimtestaat'!$S:$S)</f>
        <v>0</v>
      </c>
      <c r="G62" s="465">
        <f ca="1">SUMIF('4-Basis ruimtestaat'!$C:$C,'2-Kosten per locatie'!A62,'4-Basis ruimtestaat'!$T:$T)</f>
        <v>0</v>
      </c>
      <c r="H62" s="499"/>
      <c r="I62" s="465" t="e">
        <f t="shared" ca="1" si="1"/>
        <v>#DIV/0!</v>
      </c>
      <c r="J62" s="499"/>
      <c r="K62" s="465">
        <f t="shared" ca="1" si="2"/>
        <v>0</v>
      </c>
      <c r="M62" s="109"/>
      <c r="N62" s="109"/>
    </row>
    <row r="63" spans="1:14" ht="15" customHeight="1">
      <c r="A63" s="112" t="s">
        <v>1888</v>
      </c>
      <c r="B63" s="464">
        <f ca="1">SUMIF('4-Basis ruimtestaat'!$C:$C,'2-Kosten per locatie'!A63,'4-Basis ruimtestaat'!$J:$J)</f>
        <v>473.59999990463257</v>
      </c>
      <c r="C63" s="465" t="e">
        <f ca="1">SUMIF('4-Basis ruimtestaat'!$C:$C,'2-Kosten per locatie'!A63,'4-Basis ruimtestaat'!$R:$R)</f>
        <v>#DIV/0!</v>
      </c>
      <c r="D63" s="465">
        <v>200</v>
      </c>
      <c r="E63" s="495"/>
      <c r="F63" s="654">
        <f ca="1">SUMIF('4-Basis ruimtestaat'!$C:$C,'2-Kosten per locatie'!A63,'4-Basis ruimtestaat'!$S:$S)</f>
        <v>0</v>
      </c>
      <c r="G63" s="465">
        <f ca="1">SUMIF('4-Basis ruimtestaat'!$C:$C,'2-Kosten per locatie'!A63,'4-Basis ruimtestaat'!$T:$T)</f>
        <v>0</v>
      </c>
      <c r="H63" s="499"/>
      <c r="I63" s="465" t="e">
        <f t="shared" ca="1" si="1"/>
        <v>#DIV/0!</v>
      </c>
      <c r="J63" s="499"/>
      <c r="K63" s="465">
        <f t="shared" ca="1" si="2"/>
        <v>0</v>
      </c>
      <c r="M63" s="109"/>
      <c r="N63" s="109"/>
    </row>
    <row r="64" spans="1:14" ht="15" customHeight="1">
      <c r="A64" s="112" t="s">
        <v>2002</v>
      </c>
      <c r="B64" s="464">
        <f ca="1">SUMIF('4-Basis ruimtestaat'!$C:$C,'2-Kosten per locatie'!A64,'4-Basis ruimtestaat'!$J:$J)</f>
        <v>211.99999976158142</v>
      </c>
      <c r="C64" s="465" t="e">
        <f ca="1">SUMIF('4-Basis ruimtestaat'!$C:$C,'2-Kosten per locatie'!A64,'4-Basis ruimtestaat'!$R:$R)</f>
        <v>#DIV/0!</v>
      </c>
      <c r="D64" s="465">
        <v>200</v>
      </c>
      <c r="E64" s="495"/>
      <c r="F64" s="654">
        <f ca="1">SUMIF('4-Basis ruimtestaat'!$C:$C,'2-Kosten per locatie'!A64,'4-Basis ruimtestaat'!$S:$S)</f>
        <v>0</v>
      </c>
      <c r="G64" s="465">
        <f ca="1">SUMIF('4-Basis ruimtestaat'!$C:$C,'2-Kosten per locatie'!A64,'4-Basis ruimtestaat'!$T:$T)</f>
        <v>0</v>
      </c>
      <c r="H64" s="499"/>
      <c r="I64" s="465" t="e">
        <f t="shared" ca="1" si="1"/>
        <v>#DIV/0!</v>
      </c>
      <c r="J64" s="499"/>
      <c r="K64" s="465">
        <f t="shared" ca="1" si="2"/>
        <v>0</v>
      </c>
      <c r="M64" s="109"/>
      <c r="N64" s="109"/>
    </row>
    <row r="65" spans="1:16" ht="15" customHeight="1">
      <c r="A65" s="112" t="s">
        <v>1896</v>
      </c>
      <c r="B65" s="464">
        <f ca="1">SUMIF('4-Basis ruimtestaat'!$C:$C,'2-Kosten per locatie'!A65,'4-Basis ruimtestaat'!$J:$J)</f>
        <v>473.99998736381542</v>
      </c>
      <c r="C65" s="465" t="e">
        <f ca="1">SUMIF('4-Basis ruimtestaat'!$C:$C,'2-Kosten per locatie'!A65,'4-Basis ruimtestaat'!$R:$R)</f>
        <v>#DIV/0!</v>
      </c>
      <c r="D65" s="465">
        <v>200</v>
      </c>
      <c r="E65" s="495"/>
      <c r="F65" s="654">
        <f ca="1">SUMIF('4-Basis ruimtestaat'!$C:$C,'2-Kosten per locatie'!A65,'4-Basis ruimtestaat'!$S:$S)</f>
        <v>0</v>
      </c>
      <c r="G65" s="465">
        <f ca="1">SUMIF('4-Basis ruimtestaat'!$C:$C,'2-Kosten per locatie'!A65,'4-Basis ruimtestaat'!$T:$T)</f>
        <v>0</v>
      </c>
      <c r="H65" s="499"/>
      <c r="I65" s="465" t="e">
        <f t="shared" ca="1" si="1"/>
        <v>#DIV/0!</v>
      </c>
      <c r="J65" s="499"/>
      <c r="K65" s="465">
        <f t="shared" ca="1" si="2"/>
        <v>0</v>
      </c>
      <c r="M65" s="109"/>
      <c r="N65" s="109"/>
    </row>
    <row r="66" spans="1:16" ht="15" customHeight="1">
      <c r="A66" s="112" t="s">
        <v>1901</v>
      </c>
      <c r="B66" s="464">
        <f ca="1">SUMIF('4-Basis ruimtestaat'!$C:$C,'2-Kosten per locatie'!A66,'4-Basis ruimtestaat'!$J:$J)</f>
        <v>1369.3699868917458</v>
      </c>
      <c r="C66" s="465" t="e">
        <f ca="1">SUMIF('4-Basis ruimtestaat'!$C:$C,'2-Kosten per locatie'!A66,'4-Basis ruimtestaat'!$R:$R)</f>
        <v>#DIV/0!</v>
      </c>
      <c r="D66" s="465">
        <v>232</v>
      </c>
      <c r="E66" s="495"/>
      <c r="F66" s="654">
        <f ca="1">SUMIF('4-Basis ruimtestaat'!$C:$C,'2-Kosten per locatie'!A66,'4-Basis ruimtestaat'!$S:$S)</f>
        <v>0</v>
      </c>
      <c r="G66" s="465">
        <f ca="1">SUMIF('4-Basis ruimtestaat'!$C:$C,'2-Kosten per locatie'!A66,'4-Basis ruimtestaat'!$T:$T)</f>
        <v>0</v>
      </c>
      <c r="H66" s="499"/>
      <c r="I66" s="465" t="e">
        <f t="shared" ca="1" si="1"/>
        <v>#DIV/0!</v>
      </c>
      <c r="J66" s="499"/>
      <c r="K66" s="465">
        <f t="shared" ca="1" si="2"/>
        <v>0</v>
      </c>
      <c r="M66" s="109"/>
      <c r="N66" s="109"/>
    </row>
    <row r="67" spans="1:16" s="115" customFormat="1" ht="15" customHeight="1">
      <c r="A67" s="114" t="s">
        <v>9</v>
      </c>
      <c r="B67" s="466">
        <f ca="1">SUM(B11:B66)</f>
        <v>116210.48995578768</v>
      </c>
      <c r="C67" s="466" t="e">
        <f ca="1">SUM(C11:C66)</f>
        <v>#DIV/0!</v>
      </c>
      <c r="D67" s="466"/>
      <c r="E67" s="466">
        <f>SUM(E11:E66)</f>
        <v>0</v>
      </c>
      <c r="F67" s="466" t="e">
        <f ca="1">SUM(F11:F66)</f>
        <v>#DIV/0!</v>
      </c>
      <c r="G67" s="466" t="e">
        <f ca="1">SUM(G11:G66)</f>
        <v>#DIV/0!</v>
      </c>
      <c r="H67" s="660" t="e">
        <f>AVERAGE(H11:H66)</f>
        <v>#DIV/0!</v>
      </c>
      <c r="I67" s="466" t="e">
        <f ca="1">SUM(I11:I66)</f>
        <v>#DIV/0!</v>
      </c>
      <c r="J67" s="660" t="e">
        <f>AVERAGE(J11:J66)</f>
        <v>#DIV/0!</v>
      </c>
      <c r="K67" s="466" t="e">
        <f ca="1">SUM(K11:K66)</f>
        <v>#DIV/0!</v>
      </c>
      <c r="L67" s="108"/>
      <c r="M67" s="109"/>
      <c r="N67" s="109"/>
    </row>
    <row r="68" spans="1:16" s="116" customFormat="1" ht="14.1" customHeight="1">
      <c r="E68" s="661"/>
      <c r="K68" s="108"/>
    </row>
    <row r="69" spans="1:16" ht="64.5" customHeight="1">
      <c r="A69" s="118" t="s">
        <v>117</v>
      </c>
      <c r="B69" s="119"/>
      <c r="C69" s="120" t="s">
        <v>239</v>
      </c>
      <c r="D69" s="120" t="s">
        <v>240</v>
      </c>
      <c r="E69" s="120" t="s">
        <v>2197</v>
      </c>
      <c r="F69" s="120" t="s">
        <v>2146</v>
      </c>
      <c r="G69" s="120" t="s">
        <v>2147</v>
      </c>
      <c r="H69" s="120" t="s">
        <v>2148</v>
      </c>
      <c r="I69" s="120" t="s">
        <v>2149</v>
      </c>
      <c r="J69" s="120" t="s">
        <v>2150</v>
      </c>
      <c r="K69" s="120" t="s">
        <v>210</v>
      </c>
      <c r="L69" s="120" t="s">
        <v>2151</v>
      </c>
      <c r="M69" s="120" t="s">
        <v>2152</v>
      </c>
      <c r="N69" s="120" t="s">
        <v>211</v>
      </c>
      <c r="O69" s="116"/>
      <c r="P69" s="116"/>
    </row>
    <row r="70" spans="1:16" s="113" customFormat="1" ht="15" customHeight="1">
      <c r="A70" s="112" t="str">
        <f t="shared" ref="A70:A101" si="3">A11</f>
        <v>Anne Frankstraat 26 B, Spijkenisse</v>
      </c>
      <c r="B70" s="464"/>
      <c r="C70" s="467" t="e">
        <f ca="1">C11*'1-Contractblad totaal'!$G$14</f>
        <v>#DIV/0!</v>
      </c>
      <c r="D70" s="467" t="e">
        <f>E11*'1-Contractblad totaal'!$G$14</f>
        <v>#DIV/0!</v>
      </c>
      <c r="E70" s="467" t="e">
        <f ca="1">F11*'1-Contractblad totaal'!$G$14</f>
        <v>#DIV/0!</v>
      </c>
      <c r="F70" s="467" t="e">
        <f ca="1">G11*'1-Contractblad totaal'!$G$22</f>
        <v>#DIV/0!</v>
      </c>
      <c r="G70" s="467" t="e">
        <f ca="1">I11*'1-Contractblad totaal'!$G$16</f>
        <v>#DIV/0!</v>
      </c>
      <c r="H70" s="467" t="e">
        <f ca="1">K11*'1-Contractblad totaal'!$G$24</f>
        <v>#DIV/0!</v>
      </c>
      <c r="I70" s="467" t="e">
        <f t="shared" ref="I70:I101" ca="1" si="4">SUM(C70:H70)</f>
        <v>#DIV/0!</v>
      </c>
      <c r="J70" s="655">
        <f>SUMIF('8-Additionele werkzaamheden'!$A:$A,'2-Kosten per locatie'!A70,'8-Additionele werkzaamheden'!$H:$H)</f>
        <v>0</v>
      </c>
      <c r="K70" s="467">
        <f>SUMIF('10-Glasbewassing'!$A:$A,'2-Kosten per locatie'!A70,'10-Glasbewassing'!$H:$H)</f>
        <v>0</v>
      </c>
      <c r="L70" s="655">
        <f>SUMIF('12a-Sanitaire voorzieningen'!$A$54:$A$83,'2-Kosten per locatie'!A70,'12a-Sanitaire voorzieningen'!$M$54:$M$83)</f>
        <v>0</v>
      </c>
      <c r="M70" s="655">
        <f>SUMIF('11-Machinekosten'!$A:$A,'2-Kosten per locatie'!A11,'11-Machinekosten'!$Q:$Q)</f>
        <v>0</v>
      </c>
      <c r="N70" s="467" t="e">
        <f ca="1">I70+J70+K70+L70+M70</f>
        <v>#DIV/0!</v>
      </c>
      <c r="O70" s="116"/>
      <c r="P70" s="116"/>
    </row>
    <row r="71" spans="1:16" ht="15" customHeight="1">
      <c r="A71" s="112" t="str">
        <f t="shared" si="3"/>
        <v>Atletiekpad 7, Spijkenisse</v>
      </c>
      <c r="B71" s="464"/>
      <c r="C71" s="467" t="e">
        <f ca="1">C12*'1-Contractblad totaal'!$G$14</f>
        <v>#DIV/0!</v>
      </c>
      <c r="D71" s="467" t="e">
        <f>E12*'1-Contractblad totaal'!$G$14</f>
        <v>#DIV/0!</v>
      </c>
      <c r="E71" s="467" t="e">
        <f ca="1">F12*'1-Contractblad totaal'!$G$14</f>
        <v>#DIV/0!</v>
      </c>
      <c r="F71" s="467" t="e">
        <f ca="1">G12*'1-Contractblad totaal'!$G$22</f>
        <v>#DIV/0!</v>
      </c>
      <c r="G71" s="467" t="e">
        <f ca="1">I12*'1-Contractblad totaal'!$G$16</f>
        <v>#DIV/0!</v>
      </c>
      <c r="H71" s="467" t="e">
        <f ca="1">K12*'1-Contractblad totaal'!$G$24</f>
        <v>#DIV/0!</v>
      </c>
      <c r="I71" s="467" t="e">
        <f t="shared" ca="1" si="4"/>
        <v>#DIV/0!</v>
      </c>
      <c r="J71" s="655">
        <f>SUMIF('8-Additionele werkzaamheden'!$A:$A,'2-Kosten per locatie'!A71,'8-Additionele werkzaamheden'!$H:$H)</f>
        <v>0</v>
      </c>
      <c r="K71" s="467">
        <f>SUMIF('10-Glasbewassing'!$A:$A,'2-Kosten per locatie'!A71,'10-Glasbewassing'!$H:$H)</f>
        <v>0</v>
      </c>
      <c r="L71" s="655">
        <f>SUMIF('12a-Sanitaire voorzieningen'!$A$54:$A$83,'2-Kosten per locatie'!A71,'12a-Sanitaire voorzieningen'!$M$54:$M$83)</f>
        <v>0</v>
      </c>
      <c r="M71" s="655">
        <f>SUMIF('11-Machinekosten'!$A:$A,'2-Kosten per locatie'!A12,'11-Machinekosten'!$Q:$Q)</f>
        <v>0</v>
      </c>
      <c r="N71" s="467" t="e">
        <f t="shared" ref="N71:N125" ca="1" si="5">I71+J71+K71+L71+M71</f>
        <v>#DIV/0!</v>
      </c>
      <c r="O71" s="116"/>
      <c r="P71" s="116"/>
    </row>
    <row r="72" spans="1:16" ht="15" customHeight="1">
      <c r="A72" s="112" t="str">
        <f t="shared" si="3"/>
        <v>Damstraat 21, Spijkenisse</v>
      </c>
      <c r="B72" s="464"/>
      <c r="C72" s="467" t="e">
        <f ca="1">C13*'1-Contractblad totaal'!$G$14</f>
        <v>#DIV/0!</v>
      </c>
      <c r="D72" s="467" t="e">
        <f>E13*'1-Contractblad totaal'!$G$14</f>
        <v>#DIV/0!</v>
      </c>
      <c r="E72" s="467" t="e">
        <f ca="1">F13*'1-Contractblad totaal'!$G$14</f>
        <v>#DIV/0!</v>
      </c>
      <c r="F72" s="467" t="e">
        <f ca="1">G13*'1-Contractblad totaal'!$G$22</f>
        <v>#DIV/0!</v>
      </c>
      <c r="G72" s="467" t="e">
        <f ca="1">I13*'1-Contractblad totaal'!$G$16</f>
        <v>#DIV/0!</v>
      </c>
      <c r="H72" s="467" t="e">
        <f ca="1">K13*'1-Contractblad totaal'!$G$24</f>
        <v>#DIV/0!</v>
      </c>
      <c r="I72" s="467" t="e">
        <f t="shared" ca="1" si="4"/>
        <v>#DIV/0!</v>
      </c>
      <c r="J72" s="655">
        <f>SUMIF('8-Additionele werkzaamheden'!$A:$A,'2-Kosten per locatie'!A72,'8-Additionele werkzaamheden'!$H:$H)</f>
        <v>0</v>
      </c>
      <c r="K72" s="467">
        <f>SUMIF('10-Glasbewassing'!$A:$A,'2-Kosten per locatie'!A72,'10-Glasbewassing'!$H:$H)</f>
        <v>0</v>
      </c>
      <c r="L72" s="655">
        <f>SUMIF('12a-Sanitaire voorzieningen'!$A$54:$A$83,'2-Kosten per locatie'!A72,'12a-Sanitaire voorzieningen'!$M$54:$M$83)</f>
        <v>0</v>
      </c>
      <c r="M72" s="655">
        <f>SUMIF('11-Machinekosten'!$A:$A,'2-Kosten per locatie'!A13,'11-Machinekosten'!$Q:$Q)</f>
        <v>0</v>
      </c>
      <c r="N72" s="467" t="e">
        <f t="shared" ca="1" si="5"/>
        <v>#DIV/0!</v>
      </c>
      <c r="O72" s="116"/>
      <c r="P72" s="116"/>
    </row>
    <row r="73" spans="1:16" ht="15" customHeight="1">
      <c r="A73" s="112" t="str">
        <f t="shared" si="3"/>
        <v>Dorpsstraat 12, Spijkenisse</v>
      </c>
      <c r="B73" s="464"/>
      <c r="C73" s="467" t="e">
        <f ca="1">C14*'1-Contractblad totaal'!$G$14</f>
        <v>#DIV/0!</v>
      </c>
      <c r="D73" s="467" t="e">
        <f>E14*'1-Contractblad totaal'!$G$14</f>
        <v>#DIV/0!</v>
      </c>
      <c r="E73" s="467" t="e">
        <f ca="1">F14*'1-Contractblad totaal'!$G$14</f>
        <v>#DIV/0!</v>
      </c>
      <c r="F73" s="467" t="e">
        <f ca="1">G14*'1-Contractblad totaal'!$G$22</f>
        <v>#DIV/0!</v>
      </c>
      <c r="G73" s="467" t="e">
        <f ca="1">I14*'1-Contractblad totaal'!$G$16</f>
        <v>#DIV/0!</v>
      </c>
      <c r="H73" s="467" t="e">
        <f ca="1">K14*'1-Contractblad totaal'!$G$24</f>
        <v>#DIV/0!</v>
      </c>
      <c r="I73" s="467" t="e">
        <f t="shared" ca="1" si="4"/>
        <v>#DIV/0!</v>
      </c>
      <c r="J73" s="655">
        <f>SUMIF('8-Additionele werkzaamheden'!$A:$A,'2-Kosten per locatie'!A73,'8-Additionele werkzaamheden'!$H:$H)</f>
        <v>0</v>
      </c>
      <c r="K73" s="467">
        <f>SUMIF('10-Glasbewassing'!$A:$A,'2-Kosten per locatie'!A73,'10-Glasbewassing'!$H:$H)</f>
        <v>0</v>
      </c>
      <c r="L73" s="655">
        <f>SUMIF('12a-Sanitaire voorzieningen'!$A$54:$A$83,'2-Kosten per locatie'!A73,'12a-Sanitaire voorzieningen'!$M$54:$M$83)</f>
        <v>0</v>
      </c>
      <c r="M73" s="655">
        <f>SUMIF('11-Machinekosten'!$A:$A,'2-Kosten per locatie'!A14,'11-Machinekosten'!$Q:$Q)</f>
        <v>0</v>
      </c>
      <c r="N73" s="467" t="e">
        <f t="shared" ca="1" si="5"/>
        <v>#DIV/0!</v>
      </c>
      <c r="O73" s="116"/>
      <c r="P73" s="116"/>
    </row>
    <row r="74" spans="1:16" ht="15" customHeight="1">
      <c r="A74" s="112" t="str">
        <f t="shared" si="3"/>
        <v>Dr.J.M. den Uyllaan 1, Spijkenisse</v>
      </c>
      <c r="B74" s="464"/>
      <c r="C74" s="467" t="e">
        <f ca="1">C15*'1-Contractblad totaal'!$G$14</f>
        <v>#DIV/0!</v>
      </c>
      <c r="D74" s="467" t="e">
        <f>E15*'1-Contractblad totaal'!$G$14</f>
        <v>#DIV/0!</v>
      </c>
      <c r="E74" s="467" t="e">
        <f ca="1">F15*'1-Contractblad totaal'!$G$14</f>
        <v>#DIV/0!</v>
      </c>
      <c r="F74" s="467" t="e">
        <f ca="1">G15*'1-Contractblad totaal'!$G$22</f>
        <v>#DIV/0!</v>
      </c>
      <c r="G74" s="467" t="e">
        <f ca="1">I15*'1-Contractblad totaal'!$G$16</f>
        <v>#DIV/0!</v>
      </c>
      <c r="H74" s="467" t="e">
        <f ca="1">K15*'1-Contractblad totaal'!$G$24</f>
        <v>#DIV/0!</v>
      </c>
      <c r="I74" s="467" t="e">
        <f t="shared" ca="1" si="4"/>
        <v>#DIV/0!</v>
      </c>
      <c r="J74" s="655">
        <f>SUMIF('8-Additionele werkzaamheden'!$A:$A,'2-Kosten per locatie'!A74,'8-Additionele werkzaamheden'!$H:$H)</f>
        <v>0</v>
      </c>
      <c r="K74" s="467">
        <f>SUMIF('10-Glasbewassing'!$A:$A,'2-Kosten per locatie'!A74,'10-Glasbewassing'!$H:$H)</f>
        <v>0</v>
      </c>
      <c r="L74" s="655">
        <f>SUMIF('12a-Sanitaire voorzieningen'!$A$54:$A$83,'2-Kosten per locatie'!A74,'12a-Sanitaire voorzieningen'!$M$54:$M$83)</f>
        <v>0</v>
      </c>
      <c r="M74" s="655">
        <f>SUMIF('11-Machinekosten'!$A:$A,'2-Kosten per locatie'!A15,'11-Machinekosten'!$Q:$Q)</f>
        <v>0</v>
      </c>
      <c r="N74" s="467" t="e">
        <f t="shared" ca="1" si="5"/>
        <v>#DIV/0!</v>
      </c>
      <c r="O74" s="116"/>
      <c r="P74" s="116"/>
    </row>
    <row r="75" spans="1:16" ht="15" customHeight="1">
      <c r="A75" s="112" t="str">
        <f t="shared" si="3"/>
        <v>Eikenlaan 88 E, Spijkenisse</v>
      </c>
      <c r="B75" s="464"/>
      <c r="C75" s="467" t="e">
        <f ca="1">C16*'1-Contractblad totaal'!$G$14</f>
        <v>#DIV/0!</v>
      </c>
      <c r="D75" s="467" t="e">
        <f>E16*'1-Contractblad totaal'!$G$14</f>
        <v>#DIV/0!</v>
      </c>
      <c r="E75" s="467" t="e">
        <f ca="1">F16*'1-Contractblad totaal'!$G$14</f>
        <v>#DIV/0!</v>
      </c>
      <c r="F75" s="467" t="e">
        <f ca="1">G16*'1-Contractblad totaal'!$G$22</f>
        <v>#DIV/0!</v>
      </c>
      <c r="G75" s="467" t="e">
        <f ca="1">I16*'1-Contractblad totaal'!$G$16</f>
        <v>#DIV/0!</v>
      </c>
      <c r="H75" s="467" t="e">
        <f ca="1">K16*'1-Contractblad totaal'!$G$24</f>
        <v>#DIV/0!</v>
      </c>
      <c r="I75" s="467" t="e">
        <f t="shared" ca="1" si="4"/>
        <v>#DIV/0!</v>
      </c>
      <c r="J75" s="655">
        <f>SUMIF('8-Additionele werkzaamheden'!$A:$A,'2-Kosten per locatie'!A75,'8-Additionele werkzaamheden'!$H:$H)</f>
        <v>0</v>
      </c>
      <c r="K75" s="467">
        <f>SUMIF('10-Glasbewassing'!$A:$A,'2-Kosten per locatie'!A75,'10-Glasbewassing'!$H:$H)</f>
        <v>0</v>
      </c>
      <c r="L75" s="655">
        <f>SUMIF('12a-Sanitaire voorzieningen'!$A$54:$A$83,'2-Kosten per locatie'!A75,'12a-Sanitaire voorzieningen'!$M$54:$M$83)</f>
        <v>0</v>
      </c>
      <c r="M75" s="655">
        <f>SUMIF('11-Machinekosten'!$A:$A,'2-Kosten per locatie'!A16,'11-Machinekosten'!$Q:$Q)</f>
        <v>0</v>
      </c>
      <c r="N75" s="467" t="e">
        <f t="shared" ca="1" si="5"/>
        <v>#DIV/0!</v>
      </c>
      <c r="O75" s="116"/>
      <c r="P75" s="116"/>
    </row>
    <row r="76" spans="1:16" ht="15" customHeight="1">
      <c r="A76" s="112" t="str">
        <f t="shared" si="3"/>
        <v>Eikenlaan 88, Spijkenisse</v>
      </c>
      <c r="B76" s="464"/>
      <c r="C76" s="467" t="e">
        <f ca="1">C17*'1-Contractblad totaal'!$G$14</f>
        <v>#DIV/0!</v>
      </c>
      <c r="D76" s="467" t="e">
        <f>E17*'1-Contractblad totaal'!$G$14</f>
        <v>#DIV/0!</v>
      </c>
      <c r="E76" s="467" t="e">
        <f ca="1">F17*'1-Contractblad totaal'!$G$14</f>
        <v>#DIV/0!</v>
      </c>
      <c r="F76" s="467" t="e">
        <f ca="1">G17*'1-Contractblad totaal'!$G$22</f>
        <v>#DIV/0!</v>
      </c>
      <c r="G76" s="467" t="e">
        <f ca="1">I17*'1-Contractblad totaal'!$G$16</f>
        <v>#DIV/0!</v>
      </c>
      <c r="H76" s="467" t="e">
        <f ca="1">K17*'1-Contractblad totaal'!$G$24</f>
        <v>#DIV/0!</v>
      </c>
      <c r="I76" s="467" t="e">
        <f t="shared" ca="1" si="4"/>
        <v>#DIV/0!</v>
      </c>
      <c r="J76" s="655">
        <f>SUMIF('8-Additionele werkzaamheden'!$A:$A,'2-Kosten per locatie'!A76,'8-Additionele werkzaamheden'!$H:$H)</f>
        <v>0</v>
      </c>
      <c r="K76" s="467">
        <f>SUMIF('10-Glasbewassing'!$A:$A,'2-Kosten per locatie'!A76,'10-Glasbewassing'!$H:$H)</f>
        <v>0</v>
      </c>
      <c r="L76" s="655">
        <f>SUMIF('12a-Sanitaire voorzieningen'!$A$54:$A$83,'2-Kosten per locatie'!A76,'12a-Sanitaire voorzieningen'!$M$54:$M$83)</f>
        <v>0</v>
      </c>
      <c r="M76" s="655">
        <f>SUMIF('11-Machinekosten'!$A:$A,'2-Kosten per locatie'!A17,'11-Machinekosten'!$Q:$Q)</f>
        <v>0</v>
      </c>
      <c r="N76" s="467" t="e">
        <f t="shared" ca="1" si="5"/>
        <v>#DIV/0!</v>
      </c>
      <c r="O76" s="116"/>
      <c r="P76" s="116"/>
    </row>
    <row r="77" spans="1:16" ht="15" customHeight="1">
      <c r="A77" s="112" t="str">
        <f t="shared" si="3"/>
        <v>Galileilaan 1-3, Spijkenisse</v>
      </c>
      <c r="B77" s="464"/>
      <c r="C77" s="467" t="e">
        <f ca="1">C18*'1-Contractblad totaal'!$G$14</f>
        <v>#DIV/0!</v>
      </c>
      <c r="D77" s="467" t="e">
        <f>E18*'1-Contractblad totaal'!$G$14</f>
        <v>#DIV/0!</v>
      </c>
      <c r="E77" s="467" t="e">
        <f ca="1">F18*'1-Contractblad totaal'!$G$14</f>
        <v>#DIV/0!</v>
      </c>
      <c r="F77" s="467" t="e">
        <f ca="1">G18*'1-Contractblad totaal'!$G$22</f>
        <v>#DIV/0!</v>
      </c>
      <c r="G77" s="467" t="e">
        <f ca="1">I18*'1-Contractblad totaal'!$G$16</f>
        <v>#DIV/0!</v>
      </c>
      <c r="H77" s="467" t="e">
        <f ca="1">K18*'1-Contractblad totaal'!$G$24</f>
        <v>#DIV/0!</v>
      </c>
      <c r="I77" s="467" t="e">
        <f t="shared" ca="1" si="4"/>
        <v>#DIV/0!</v>
      </c>
      <c r="J77" s="655">
        <f>SUMIF('8-Additionele werkzaamheden'!$A:$A,'2-Kosten per locatie'!A77,'8-Additionele werkzaamheden'!$H:$H)</f>
        <v>0</v>
      </c>
      <c r="K77" s="467">
        <f>SUMIF('10-Glasbewassing'!$A:$A,'2-Kosten per locatie'!A77,'10-Glasbewassing'!$H:$H)</f>
        <v>0</v>
      </c>
      <c r="L77" s="655">
        <f>SUMIF('12a-Sanitaire voorzieningen'!$A$54:$A$83,'2-Kosten per locatie'!A77,'12a-Sanitaire voorzieningen'!$M$54:$M$83)</f>
        <v>0</v>
      </c>
      <c r="M77" s="655">
        <f>SUMIF('11-Machinekosten'!$A:$A,'2-Kosten per locatie'!A18,'11-Machinekosten'!$Q:$Q)</f>
        <v>0</v>
      </c>
      <c r="N77" s="467" t="e">
        <f t="shared" ca="1" si="5"/>
        <v>#DIV/0!</v>
      </c>
      <c r="O77" s="116"/>
      <c r="P77" s="116"/>
    </row>
    <row r="78" spans="1:16" ht="15" customHeight="1">
      <c r="A78" s="112" t="str">
        <f t="shared" si="3"/>
        <v>Gemeenlandsedijk Noord 26, Abbenbroek</v>
      </c>
      <c r="B78" s="464"/>
      <c r="C78" s="467" t="e">
        <f ca="1">C19*'1-Contractblad totaal'!$G$14</f>
        <v>#DIV/0!</v>
      </c>
      <c r="D78" s="467" t="e">
        <f>E19*'1-Contractblad totaal'!$G$14</f>
        <v>#DIV/0!</v>
      </c>
      <c r="E78" s="467" t="e">
        <f ca="1">F19*'1-Contractblad totaal'!$G$14</f>
        <v>#DIV/0!</v>
      </c>
      <c r="F78" s="467" t="e">
        <f ca="1">G19*'1-Contractblad totaal'!$G$22</f>
        <v>#DIV/0!</v>
      </c>
      <c r="G78" s="467" t="e">
        <f ca="1">I19*'1-Contractblad totaal'!$G$16</f>
        <v>#DIV/0!</v>
      </c>
      <c r="H78" s="467" t="e">
        <f ca="1">K19*'1-Contractblad totaal'!$G$24</f>
        <v>#DIV/0!</v>
      </c>
      <c r="I78" s="467" t="e">
        <f t="shared" ca="1" si="4"/>
        <v>#DIV/0!</v>
      </c>
      <c r="J78" s="655">
        <f>SUMIF('8-Additionele werkzaamheden'!$A:$A,'2-Kosten per locatie'!A78,'8-Additionele werkzaamheden'!$H:$H)</f>
        <v>0</v>
      </c>
      <c r="K78" s="467">
        <f>SUMIF('10-Glasbewassing'!$A:$A,'2-Kosten per locatie'!A78,'10-Glasbewassing'!$H:$H)</f>
        <v>0</v>
      </c>
      <c r="L78" s="655">
        <f>SUMIF('12a-Sanitaire voorzieningen'!$A$54:$A$83,'2-Kosten per locatie'!A78,'12a-Sanitaire voorzieningen'!$M$54:$M$83)</f>
        <v>0</v>
      </c>
      <c r="M78" s="655">
        <f>SUMIF('11-Machinekosten'!$A:$A,'2-Kosten per locatie'!A19,'11-Machinekosten'!$Q:$Q)</f>
        <v>0</v>
      </c>
      <c r="N78" s="467" t="e">
        <f t="shared" ca="1" si="5"/>
        <v>#DIV/0!</v>
      </c>
      <c r="O78" s="116"/>
      <c r="P78" s="116"/>
    </row>
    <row r="79" spans="1:16" ht="15" customHeight="1">
      <c r="A79" s="112" t="str">
        <f t="shared" si="3"/>
        <v>Geraniumstraat 31, Spijkenisse</v>
      </c>
      <c r="B79" s="464"/>
      <c r="C79" s="467" t="e">
        <f ca="1">C20*'1-Contractblad totaal'!$G$14</f>
        <v>#DIV/0!</v>
      </c>
      <c r="D79" s="467" t="e">
        <f>E20*'1-Contractblad totaal'!$G$14</f>
        <v>#DIV/0!</v>
      </c>
      <c r="E79" s="467" t="e">
        <f ca="1">F20*'1-Contractblad totaal'!$G$14</f>
        <v>#DIV/0!</v>
      </c>
      <c r="F79" s="467" t="e">
        <f ca="1">G20*'1-Contractblad totaal'!$G$22</f>
        <v>#DIV/0!</v>
      </c>
      <c r="G79" s="467" t="e">
        <f ca="1">I20*'1-Contractblad totaal'!$G$16</f>
        <v>#DIV/0!</v>
      </c>
      <c r="H79" s="467" t="e">
        <f ca="1">K20*'1-Contractblad totaal'!$G$24</f>
        <v>#DIV/0!</v>
      </c>
      <c r="I79" s="467" t="e">
        <f t="shared" ca="1" si="4"/>
        <v>#DIV/0!</v>
      </c>
      <c r="J79" s="655">
        <f>SUMIF('8-Additionele werkzaamheden'!$A:$A,'2-Kosten per locatie'!A79,'8-Additionele werkzaamheden'!$H:$H)</f>
        <v>0</v>
      </c>
      <c r="K79" s="467">
        <f>SUMIF('10-Glasbewassing'!$A:$A,'2-Kosten per locatie'!A79,'10-Glasbewassing'!$H:$H)</f>
        <v>0</v>
      </c>
      <c r="L79" s="655">
        <f>SUMIF('12a-Sanitaire voorzieningen'!$A$54:$A$83,'2-Kosten per locatie'!A79,'12a-Sanitaire voorzieningen'!$M$54:$M$83)</f>
        <v>0</v>
      </c>
      <c r="M79" s="655">
        <f>SUMIF('11-Machinekosten'!$A:$A,'2-Kosten per locatie'!A20,'11-Machinekosten'!$Q:$Q)</f>
        <v>0</v>
      </c>
      <c r="N79" s="467" t="e">
        <f t="shared" ca="1" si="5"/>
        <v>#DIV/0!</v>
      </c>
      <c r="O79" s="116"/>
      <c r="P79" s="116"/>
    </row>
    <row r="80" spans="1:16" ht="15" customHeight="1">
      <c r="A80" s="112" t="str">
        <f t="shared" si="3"/>
        <v>Gorsstraat 22, Spijkenisse</v>
      </c>
      <c r="B80" s="464"/>
      <c r="C80" s="467" t="e">
        <f ca="1">C21*'1-Contractblad totaal'!$G$14</f>
        <v>#DIV/0!</v>
      </c>
      <c r="D80" s="467" t="e">
        <f>E21*'1-Contractblad totaal'!$G$14</f>
        <v>#DIV/0!</v>
      </c>
      <c r="E80" s="467" t="e">
        <f ca="1">F21*'1-Contractblad totaal'!$G$14</f>
        <v>#DIV/0!</v>
      </c>
      <c r="F80" s="467" t="e">
        <f ca="1">G21*'1-Contractblad totaal'!$G$22</f>
        <v>#DIV/0!</v>
      </c>
      <c r="G80" s="467" t="e">
        <f ca="1">I21*'1-Contractblad totaal'!$G$16</f>
        <v>#DIV/0!</v>
      </c>
      <c r="H80" s="467" t="e">
        <f ca="1">K21*'1-Contractblad totaal'!$G$24</f>
        <v>#DIV/0!</v>
      </c>
      <c r="I80" s="467" t="e">
        <f t="shared" ca="1" si="4"/>
        <v>#DIV/0!</v>
      </c>
      <c r="J80" s="655">
        <f>SUMIF('8-Additionele werkzaamheden'!$A:$A,'2-Kosten per locatie'!A80,'8-Additionele werkzaamheden'!$H:$H)</f>
        <v>0</v>
      </c>
      <c r="K80" s="467">
        <f>SUMIF('10-Glasbewassing'!$A:$A,'2-Kosten per locatie'!A80,'10-Glasbewassing'!$H:$H)</f>
        <v>0</v>
      </c>
      <c r="L80" s="655">
        <f>SUMIF('12a-Sanitaire voorzieningen'!$A$54:$A$83,'2-Kosten per locatie'!A80,'12a-Sanitaire voorzieningen'!$M$54:$M$83)</f>
        <v>0</v>
      </c>
      <c r="M80" s="655">
        <f>SUMIF('11-Machinekosten'!$A:$A,'2-Kosten per locatie'!A21,'11-Machinekosten'!$Q:$Q)</f>
        <v>0</v>
      </c>
      <c r="N80" s="467" t="e">
        <f t="shared" ca="1" si="5"/>
        <v>#DIV/0!</v>
      </c>
      <c r="O80" s="116"/>
      <c r="P80" s="116"/>
    </row>
    <row r="81" spans="1:16" ht="15" customHeight="1">
      <c r="A81" s="112" t="str">
        <f t="shared" si="3"/>
        <v>H. de Lintweg 14-16, Spijkenisse</v>
      </c>
      <c r="B81" s="464"/>
      <c r="C81" s="467" t="e">
        <f ca="1">C22*'1-Contractblad totaal'!$G$14</f>
        <v>#DIV/0!</v>
      </c>
      <c r="D81" s="467" t="e">
        <f>E22*'1-Contractblad totaal'!$G$14</f>
        <v>#DIV/0!</v>
      </c>
      <c r="E81" s="467" t="e">
        <f ca="1">F22*'1-Contractblad totaal'!$G$14</f>
        <v>#DIV/0!</v>
      </c>
      <c r="F81" s="467" t="e">
        <f ca="1">G22*'1-Contractblad totaal'!$G$22</f>
        <v>#DIV/0!</v>
      </c>
      <c r="G81" s="467" t="e">
        <f ca="1">I22*'1-Contractblad totaal'!$G$16</f>
        <v>#DIV/0!</v>
      </c>
      <c r="H81" s="467" t="e">
        <f ca="1">K22*'1-Contractblad totaal'!$G$24</f>
        <v>#DIV/0!</v>
      </c>
      <c r="I81" s="467" t="e">
        <f t="shared" ca="1" si="4"/>
        <v>#DIV/0!</v>
      </c>
      <c r="J81" s="655">
        <f>SUMIF('8-Additionele werkzaamheden'!$A:$A,'2-Kosten per locatie'!A81,'8-Additionele werkzaamheden'!$H:$H)</f>
        <v>0</v>
      </c>
      <c r="K81" s="467">
        <f>SUMIF('10-Glasbewassing'!$A:$A,'2-Kosten per locatie'!A81,'10-Glasbewassing'!$H:$H)</f>
        <v>0</v>
      </c>
      <c r="L81" s="655">
        <f>SUMIF('12a-Sanitaire voorzieningen'!$A$54:$A$83,'2-Kosten per locatie'!A81,'12a-Sanitaire voorzieningen'!$M$54:$M$83)</f>
        <v>0</v>
      </c>
      <c r="M81" s="655">
        <f>SUMIF('11-Machinekosten'!$A:$A,'2-Kosten per locatie'!A22,'11-Machinekosten'!$Q:$Q)</f>
        <v>0</v>
      </c>
      <c r="N81" s="467" t="e">
        <f t="shared" ca="1" si="5"/>
        <v>#DIV/0!</v>
      </c>
      <c r="O81" s="116"/>
      <c r="P81" s="116"/>
    </row>
    <row r="82" spans="1:16" ht="15" customHeight="1">
      <c r="A82" s="112" t="str">
        <f t="shared" si="3"/>
        <v>Hekelingseweg 19, Spijkenisse</v>
      </c>
      <c r="B82" s="464"/>
      <c r="C82" s="467" t="e">
        <f ca="1">C23*'1-Contractblad totaal'!$G$14</f>
        <v>#DIV/0!</v>
      </c>
      <c r="D82" s="467" t="e">
        <f>E23*'1-Contractblad totaal'!$G$14</f>
        <v>#DIV/0!</v>
      </c>
      <c r="E82" s="467" t="e">
        <f ca="1">F23*'1-Contractblad totaal'!$G$14</f>
        <v>#DIV/0!</v>
      </c>
      <c r="F82" s="467" t="e">
        <f ca="1">G23*'1-Contractblad totaal'!$G$22</f>
        <v>#DIV/0!</v>
      </c>
      <c r="G82" s="467" t="e">
        <f ca="1">I23*'1-Contractblad totaal'!$G$16</f>
        <v>#DIV/0!</v>
      </c>
      <c r="H82" s="467" t="e">
        <f ca="1">K23*'1-Contractblad totaal'!$G$24</f>
        <v>#DIV/0!</v>
      </c>
      <c r="I82" s="467" t="e">
        <f t="shared" ca="1" si="4"/>
        <v>#DIV/0!</v>
      </c>
      <c r="J82" s="655">
        <f>SUMIF('8-Additionele werkzaamheden'!$A:$A,'2-Kosten per locatie'!A82,'8-Additionele werkzaamheden'!$H:$H)</f>
        <v>0</v>
      </c>
      <c r="K82" s="467">
        <f>SUMIF('10-Glasbewassing'!$A:$A,'2-Kosten per locatie'!A82,'10-Glasbewassing'!$H:$H)</f>
        <v>0</v>
      </c>
      <c r="L82" s="655">
        <f>SUMIF('12a-Sanitaire voorzieningen'!$A$54:$A$83,'2-Kosten per locatie'!A82,'12a-Sanitaire voorzieningen'!$M$54:$M$83)</f>
        <v>0</v>
      </c>
      <c r="M82" s="655">
        <f>SUMIF('11-Machinekosten'!$A:$A,'2-Kosten per locatie'!A23,'11-Machinekosten'!$Q:$Q)</f>
        <v>0</v>
      </c>
      <c r="N82" s="467" t="e">
        <f t="shared" ca="1" si="5"/>
        <v>#DIV/0!</v>
      </c>
      <c r="O82" s="116"/>
      <c r="P82" s="116"/>
    </row>
    <row r="83" spans="1:16" ht="15" customHeight="1">
      <c r="A83" s="112" t="str">
        <f t="shared" si="3"/>
        <v>Hogendorpstraat 50, Spijkenisse</v>
      </c>
      <c r="B83" s="464"/>
      <c r="C83" s="467" t="e">
        <f ca="1">C24*'1-Contractblad totaal'!$G$14</f>
        <v>#DIV/0!</v>
      </c>
      <c r="D83" s="467" t="e">
        <f>E24*'1-Contractblad totaal'!$G$14</f>
        <v>#DIV/0!</v>
      </c>
      <c r="E83" s="467" t="e">
        <f ca="1">F24*'1-Contractblad totaal'!$G$14</f>
        <v>#DIV/0!</v>
      </c>
      <c r="F83" s="467" t="e">
        <f ca="1">G24*'1-Contractblad totaal'!$G$22</f>
        <v>#DIV/0!</v>
      </c>
      <c r="G83" s="467" t="e">
        <f ca="1">I24*'1-Contractblad totaal'!$G$16</f>
        <v>#DIV/0!</v>
      </c>
      <c r="H83" s="467" t="e">
        <f ca="1">K24*'1-Contractblad totaal'!$G$24</f>
        <v>#DIV/0!</v>
      </c>
      <c r="I83" s="467" t="e">
        <f t="shared" ca="1" si="4"/>
        <v>#DIV/0!</v>
      </c>
      <c r="J83" s="655">
        <f>SUMIF('8-Additionele werkzaamheden'!$A:$A,'2-Kosten per locatie'!A83,'8-Additionele werkzaamheden'!$H:$H)</f>
        <v>0</v>
      </c>
      <c r="K83" s="467">
        <f>SUMIF('10-Glasbewassing'!$A:$A,'2-Kosten per locatie'!A83,'10-Glasbewassing'!$H:$H)</f>
        <v>0</v>
      </c>
      <c r="L83" s="655">
        <f>SUMIF('12a-Sanitaire voorzieningen'!$A$54:$A$83,'2-Kosten per locatie'!A83,'12a-Sanitaire voorzieningen'!$M$54:$M$83)</f>
        <v>0</v>
      </c>
      <c r="M83" s="655">
        <f>SUMIF('11-Machinekosten'!$A:$A,'2-Kosten per locatie'!A24,'11-Machinekosten'!$Q:$Q)</f>
        <v>0</v>
      </c>
      <c r="N83" s="467" t="e">
        <f t="shared" ca="1" si="5"/>
        <v>#DIV/0!</v>
      </c>
      <c r="O83" s="116"/>
      <c r="P83" s="116"/>
    </row>
    <row r="84" spans="1:16" ht="15" customHeight="1">
      <c r="A84" s="112" t="str">
        <f t="shared" si="3"/>
        <v>J. Witteveenlaan 1, Spijkenisse</v>
      </c>
      <c r="B84" s="464"/>
      <c r="C84" s="467" t="e">
        <f ca="1">C25*'1-Contractblad totaal'!$G$14</f>
        <v>#DIV/0!</v>
      </c>
      <c r="D84" s="467" t="e">
        <f>E25*'1-Contractblad totaal'!$G$14</f>
        <v>#DIV/0!</v>
      </c>
      <c r="E84" s="467" t="e">
        <f ca="1">F25*'1-Contractblad totaal'!$G$14</f>
        <v>#DIV/0!</v>
      </c>
      <c r="F84" s="467" t="e">
        <f ca="1">G25*'1-Contractblad totaal'!$G$22</f>
        <v>#DIV/0!</v>
      </c>
      <c r="G84" s="467" t="e">
        <f ca="1">I25*'1-Contractblad totaal'!$G$16</f>
        <v>#DIV/0!</v>
      </c>
      <c r="H84" s="467" t="e">
        <f ca="1">K25*'1-Contractblad totaal'!$G$24</f>
        <v>#DIV/0!</v>
      </c>
      <c r="I84" s="467" t="e">
        <f t="shared" ca="1" si="4"/>
        <v>#DIV/0!</v>
      </c>
      <c r="J84" s="655">
        <f>SUMIF('8-Additionele werkzaamheden'!$A:$A,'2-Kosten per locatie'!A84,'8-Additionele werkzaamheden'!$H:$H)</f>
        <v>0</v>
      </c>
      <c r="K84" s="467">
        <f>SUMIF('10-Glasbewassing'!$A:$A,'2-Kosten per locatie'!A84,'10-Glasbewassing'!$H:$H)</f>
        <v>0</v>
      </c>
      <c r="L84" s="655">
        <f>SUMIF('12a-Sanitaire voorzieningen'!$A$54:$A$83,'2-Kosten per locatie'!A84,'12a-Sanitaire voorzieningen'!$M$54:$M$83)</f>
        <v>0</v>
      </c>
      <c r="M84" s="655">
        <f>SUMIF('11-Machinekosten'!$A:$A,'2-Kosten per locatie'!A25,'11-Machinekosten'!$Q:$Q)</f>
        <v>0</v>
      </c>
      <c r="N84" s="467" t="e">
        <f t="shared" ca="1" si="5"/>
        <v>#DIV/0!</v>
      </c>
      <c r="O84" s="116"/>
      <c r="P84" s="116"/>
    </row>
    <row r="85" spans="1:16" ht="15" customHeight="1">
      <c r="A85" s="112" t="str">
        <f t="shared" si="3"/>
        <v>Jagerskreek 63, Spijkenisse</v>
      </c>
      <c r="B85" s="464"/>
      <c r="C85" s="467" t="e">
        <f ca="1">C26*'1-Contractblad totaal'!$G$14</f>
        <v>#DIV/0!</v>
      </c>
      <c r="D85" s="467" t="e">
        <f>E26*'1-Contractblad totaal'!$G$14</f>
        <v>#DIV/0!</v>
      </c>
      <c r="E85" s="467" t="e">
        <f ca="1">F26*'1-Contractblad totaal'!$G$14</f>
        <v>#DIV/0!</v>
      </c>
      <c r="F85" s="467" t="e">
        <f ca="1">G26*'1-Contractblad totaal'!$G$22</f>
        <v>#DIV/0!</v>
      </c>
      <c r="G85" s="467" t="e">
        <f ca="1">I26*'1-Contractblad totaal'!$G$16</f>
        <v>#DIV/0!</v>
      </c>
      <c r="H85" s="467" t="e">
        <f ca="1">K26*'1-Contractblad totaal'!$G$24</f>
        <v>#DIV/0!</v>
      </c>
      <c r="I85" s="467" t="e">
        <f t="shared" ca="1" si="4"/>
        <v>#DIV/0!</v>
      </c>
      <c r="J85" s="655">
        <f>SUMIF('8-Additionele werkzaamheden'!$A:$A,'2-Kosten per locatie'!A85,'8-Additionele werkzaamheden'!$H:$H)</f>
        <v>0</v>
      </c>
      <c r="K85" s="467">
        <f>SUMIF('10-Glasbewassing'!$A:$A,'2-Kosten per locatie'!A85,'10-Glasbewassing'!$H:$H)</f>
        <v>0</v>
      </c>
      <c r="L85" s="655">
        <f>SUMIF('12a-Sanitaire voorzieningen'!$A$54:$A$83,'2-Kosten per locatie'!A85,'12a-Sanitaire voorzieningen'!$M$54:$M$83)</f>
        <v>0</v>
      </c>
      <c r="M85" s="655">
        <f>SUMIF('11-Machinekosten'!$A:$A,'2-Kosten per locatie'!A26,'11-Machinekosten'!$Q:$Q)</f>
        <v>0</v>
      </c>
      <c r="N85" s="467" t="e">
        <f t="shared" ca="1" si="5"/>
        <v>#DIV/0!</v>
      </c>
      <c r="O85" s="116"/>
      <c r="P85" s="116"/>
    </row>
    <row r="86" spans="1:16" ht="15" customHeight="1">
      <c r="A86" s="112" t="str">
        <f t="shared" si="3"/>
        <v>Jan Wagenaarstraat 4, Spijkenisse</v>
      </c>
      <c r="B86" s="464"/>
      <c r="C86" s="467" t="e">
        <f ca="1">C27*'1-Contractblad totaal'!$G$14</f>
        <v>#DIV/0!</v>
      </c>
      <c r="D86" s="467" t="e">
        <f>E27*'1-Contractblad totaal'!$G$14</f>
        <v>#DIV/0!</v>
      </c>
      <c r="E86" s="467" t="e">
        <f ca="1">F27*'1-Contractblad totaal'!$G$14</f>
        <v>#DIV/0!</v>
      </c>
      <c r="F86" s="467" t="e">
        <f ca="1">G27*'1-Contractblad totaal'!$G$22</f>
        <v>#DIV/0!</v>
      </c>
      <c r="G86" s="467" t="e">
        <f ca="1">I27*'1-Contractblad totaal'!$G$16</f>
        <v>#DIV/0!</v>
      </c>
      <c r="H86" s="467" t="e">
        <f ca="1">K27*'1-Contractblad totaal'!$G$24</f>
        <v>#DIV/0!</v>
      </c>
      <c r="I86" s="467" t="e">
        <f t="shared" ca="1" si="4"/>
        <v>#DIV/0!</v>
      </c>
      <c r="J86" s="655">
        <f>SUMIF('8-Additionele werkzaamheden'!$A:$A,'2-Kosten per locatie'!A86,'8-Additionele werkzaamheden'!$H:$H)</f>
        <v>0</v>
      </c>
      <c r="K86" s="467">
        <f>SUMIF('10-Glasbewassing'!$A:$A,'2-Kosten per locatie'!A86,'10-Glasbewassing'!$H:$H)</f>
        <v>0</v>
      </c>
      <c r="L86" s="655">
        <f>SUMIF('12a-Sanitaire voorzieningen'!$A$54:$A$83,'2-Kosten per locatie'!A86,'12a-Sanitaire voorzieningen'!$M$54:$M$83)</f>
        <v>0</v>
      </c>
      <c r="M86" s="655">
        <f>SUMIF('11-Machinekosten'!$A:$A,'2-Kosten per locatie'!A27,'11-Machinekosten'!$Q:$Q)</f>
        <v>0</v>
      </c>
      <c r="N86" s="467" t="e">
        <f t="shared" ca="1" si="5"/>
        <v>#DIV/0!</v>
      </c>
      <c r="O86" s="116"/>
      <c r="P86" s="116"/>
    </row>
    <row r="87" spans="1:16" ht="15" customHeight="1">
      <c r="A87" s="112" t="str">
        <f t="shared" si="3"/>
        <v>Kaaistraat 2, Geervliet</v>
      </c>
      <c r="B87" s="464"/>
      <c r="C87" s="467" t="e">
        <f ca="1">C28*'1-Contractblad totaal'!$G$14</f>
        <v>#DIV/0!</v>
      </c>
      <c r="D87" s="467" t="e">
        <f>E28*'1-Contractblad totaal'!$G$14</f>
        <v>#DIV/0!</v>
      </c>
      <c r="E87" s="467" t="e">
        <f ca="1">F28*'1-Contractblad totaal'!$G$14</f>
        <v>#DIV/0!</v>
      </c>
      <c r="F87" s="467" t="e">
        <f ca="1">G28*'1-Contractblad totaal'!$G$22</f>
        <v>#DIV/0!</v>
      </c>
      <c r="G87" s="467" t="e">
        <f ca="1">I28*'1-Contractblad totaal'!$G$16</f>
        <v>#DIV/0!</v>
      </c>
      <c r="H87" s="467" t="e">
        <f ca="1">K28*'1-Contractblad totaal'!$G$24</f>
        <v>#DIV/0!</v>
      </c>
      <c r="I87" s="467" t="e">
        <f t="shared" ca="1" si="4"/>
        <v>#DIV/0!</v>
      </c>
      <c r="J87" s="655">
        <f>SUMIF('8-Additionele werkzaamheden'!$A:$A,'2-Kosten per locatie'!A87,'8-Additionele werkzaamheden'!$H:$H)</f>
        <v>0</v>
      </c>
      <c r="K87" s="467">
        <f>SUMIF('10-Glasbewassing'!$A:$A,'2-Kosten per locatie'!A87,'10-Glasbewassing'!$H:$H)</f>
        <v>0</v>
      </c>
      <c r="L87" s="655">
        <f>SUMIF('12a-Sanitaire voorzieningen'!$A$54:$A$83,'2-Kosten per locatie'!A87,'12a-Sanitaire voorzieningen'!$M$54:$M$83)</f>
        <v>0</v>
      </c>
      <c r="M87" s="655">
        <f>SUMIF('11-Machinekosten'!$A:$A,'2-Kosten per locatie'!A28,'11-Machinekosten'!$Q:$Q)</f>
        <v>0</v>
      </c>
      <c r="N87" s="467" t="e">
        <f t="shared" ca="1" si="5"/>
        <v>#DIV/0!</v>
      </c>
      <c r="O87" s="116"/>
      <c r="P87" s="116"/>
    </row>
    <row r="88" spans="1:16" ht="15" customHeight="1">
      <c r="A88" s="112" t="str">
        <f t="shared" si="3"/>
        <v>Karel Doormanstraat 1, Spijkenisse</v>
      </c>
      <c r="B88" s="464"/>
      <c r="C88" s="467" t="e">
        <f ca="1">C29*'1-Contractblad totaal'!$G$14</f>
        <v>#DIV/0!</v>
      </c>
      <c r="D88" s="467" t="e">
        <f>E29*'1-Contractblad totaal'!$G$14</f>
        <v>#DIV/0!</v>
      </c>
      <c r="E88" s="467" t="e">
        <f ca="1">F29*'1-Contractblad totaal'!$G$14</f>
        <v>#DIV/0!</v>
      </c>
      <c r="F88" s="467" t="e">
        <f ca="1">G29*'1-Contractblad totaal'!$G$22</f>
        <v>#DIV/0!</v>
      </c>
      <c r="G88" s="467" t="e">
        <f ca="1">I29*'1-Contractblad totaal'!$G$16</f>
        <v>#DIV/0!</v>
      </c>
      <c r="H88" s="467" t="e">
        <f ca="1">K29*'1-Contractblad totaal'!$G$24</f>
        <v>#DIV/0!</v>
      </c>
      <c r="I88" s="467" t="e">
        <f t="shared" ca="1" si="4"/>
        <v>#DIV/0!</v>
      </c>
      <c r="J88" s="655">
        <f>SUMIF('8-Additionele werkzaamheden'!$A:$A,'2-Kosten per locatie'!A88,'8-Additionele werkzaamheden'!$H:$H)</f>
        <v>0</v>
      </c>
      <c r="K88" s="467">
        <f>SUMIF('10-Glasbewassing'!$A:$A,'2-Kosten per locatie'!A88,'10-Glasbewassing'!$H:$H)</f>
        <v>0</v>
      </c>
      <c r="L88" s="655">
        <f>SUMIF('12a-Sanitaire voorzieningen'!$A$54:$A$83,'2-Kosten per locatie'!A88,'12a-Sanitaire voorzieningen'!$M$54:$M$83)</f>
        <v>0</v>
      </c>
      <c r="M88" s="655">
        <f>SUMIF('11-Machinekosten'!$A:$A,'2-Kosten per locatie'!A29,'11-Machinekosten'!$Q:$Q)</f>
        <v>0</v>
      </c>
      <c r="N88" s="467" t="e">
        <f t="shared" ca="1" si="5"/>
        <v>#DIV/0!</v>
      </c>
      <c r="O88" s="116"/>
      <c r="P88" s="116"/>
    </row>
    <row r="89" spans="1:16" ht="15" customHeight="1">
      <c r="A89" s="112" t="str">
        <f t="shared" si="3"/>
        <v>Kerkplein 11, Abbenbroek</v>
      </c>
      <c r="B89" s="464"/>
      <c r="C89" s="467" t="e">
        <f ca="1">C30*'1-Contractblad totaal'!$G$14</f>
        <v>#DIV/0!</v>
      </c>
      <c r="D89" s="467" t="e">
        <f>E30*'1-Contractblad totaal'!$G$14</f>
        <v>#DIV/0!</v>
      </c>
      <c r="E89" s="467" t="e">
        <f ca="1">F30*'1-Contractblad totaal'!$G$14</f>
        <v>#DIV/0!</v>
      </c>
      <c r="F89" s="467" t="e">
        <f ca="1">G30*'1-Contractblad totaal'!$G$22</f>
        <v>#DIV/0!</v>
      </c>
      <c r="G89" s="467" t="e">
        <f ca="1">I30*'1-Contractblad totaal'!$G$16</f>
        <v>#DIV/0!</v>
      </c>
      <c r="H89" s="467" t="e">
        <f ca="1">K30*'1-Contractblad totaal'!$G$24</f>
        <v>#DIV/0!</v>
      </c>
      <c r="I89" s="467" t="e">
        <f t="shared" ca="1" si="4"/>
        <v>#DIV/0!</v>
      </c>
      <c r="J89" s="655">
        <f>SUMIF('8-Additionele werkzaamheden'!$A:$A,'2-Kosten per locatie'!A89,'8-Additionele werkzaamheden'!$H:$H)</f>
        <v>0</v>
      </c>
      <c r="K89" s="467">
        <f>SUMIF('10-Glasbewassing'!$A:$A,'2-Kosten per locatie'!A89,'10-Glasbewassing'!$H:$H)</f>
        <v>0</v>
      </c>
      <c r="L89" s="655">
        <f>SUMIF('12a-Sanitaire voorzieningen'!$A$54:$A$83,'2-Kosten per locatie'!A89,'12a-Sanitaire voorzieningen'!$M$54:$M$83)</f>
        <v>0</v>
      </c>
      <c r="M89" s="655">
        <f>SUMIF('11-Machinekosten'!$A:$A,'2-Kosten per locatie'!A30,'11-Machinekosten'!$Q:$Q)</f>
        <v>0</v>
      </c>
      <c r="N89" s="467" t="e">
        <f t="shared" ca="1" si="5"/>
        <v>#DIV/0!</v>
      </c>
      <c r="O89" s="116"/>
      <c r="P89" s="116"/>
    </row>
    <row r="90" spans="1:16" ht="15" customHeight="1">
      <c r="A90" s="112" t="str">
        <f t="shared" si="3"/>
        <v>Kerkplein 7a, Geervliet</v>
      </c>
      <c r="B90" s="464"/>
      <c r="C90" s="467" t="e">
        <f ca="1">C31*'1-Contractblad totaal'!$G$14</f>
        <v>#DIV/0!</v>
      </c>
      <c r="D90" s="467" t="e">
        <f>E31*'1-Contractblad totaal'!$G$14</f>
        <v>#DIV/0!</v>
      </c>
      <c r="E90" s="467" t="e">
        <f ca="1">F31*'1-Contractblad totaal'!$G$14</f>
        <v>#DIV/0!</v>
      </c>
      <c r="F90" s="467" t="e">
        <f ca="1">G31*'1-Contractblad totaal'!$G$22</f>
        <v>#DIV/0!</v>
      </c>
      <c r="G90" s="467" t="e">
        <f ca="1">I31*'1-Contractblad totaal'!$G$16</f>
        <v>#DIV/0!</v>
      </c>
      <c r="H90" s="467" t="e">
        <f ca="1">K31*'1-Contractblad totaal'!$G$24</f>
        <v>#DIV/0!</v>
      </c>
      <c r="I90" s="467" t="e">
        <f t="shared" ca="1" si="4"/>
        <v>#DIV/0!</v>
      </c>
      <c r="J90" s="655">
        <f>SUMIF('8-Additionele werkzaamheden'!$A:$A,'2-Kosten per locatie'!A90,'8-Additionele werkzaamheden'!$H:$H)</f>
        <v>0</v>
      </c>
      <c r="K90" s="467">
        <f>SUMIF('10-Glasbewassing'!$A:$A,'2-Kosten per locatie'!A90,'10-Glasbewassing'!$H:$H)</f>
        <v>0</v>
      </c>
      <c r="L90" s="655">
        <f>SUMIF('12a-Sanitaire voorzieningen'!$A$54:$A$83,'2-Kosten per locatie'!A90,'12a-Sanitaire voorzieningen'!$M$54:$M$83)</f>
        <v>0</v>
      </c>
      <c r="M90" s="655">
        <f>SUMIF('11-Machinekosten'!$A:$A,'2-Kosten per locatie'!A31,'11-Machinekosten'!$Q:$Q)</f>
        <v>0</v>
      </c>
      <c r="N90" s="467" t="e">
        <f t="shared" ca="1" si="5"/>
        <v>#DIV/0!</v>
      </c>
      <c r="O90" s="116"/>
      <c r="P90" s="116"/>
    </row>
    <row r="91" spans="1:16" ht="15" customHeight="1">
      <c r="A91" s="112" t="str">
        <f t="shared" si="3"/>
        <v>Kerkring 2, Spijkenisse</v>
      </c>
      <c r="B91" s="464"/>
      <c r="C91" s="467" t="e">
        <f ca="1">C32*'1-Contractblad totaal'!$G$14</f>
        <v>#DIV/0!</v>
      </c>
      <c r="D91" s="467" t="e">
        <f>E32*'1-Contractblad totaal'!$G$14</f>
        <v>#DIV/0!</v>
      </c>
      <c r="E91" s="467" t="e">
        <f ca="1">F32*'1-Contractblad totaal'!$G$14</f>
        <v>#DIV/0!</v>
      </c>
      <c r="F91" s="467" t="e">
        <f ca="1">G32*'1-Contractblad totaal'!$G$22</f>
        <v>#DIV/0!</v>
      </c>
      <c r="G91" s="467" t="e">
        <f ca="1">I32*'1-Contractblad totaal'!$G$16</f>
        <v>#DIV/0!</v>
      </c>
      <c r="H91" s="467" t="e">
        <f ca="1">K32*'1-Contractblad totaal'!$G$24</f>
        <v>#DIV/0!</v>
      </c>
      <c r="I91" s="467" t="e">
        <f t="shared" ca="1" si="4"/>
        <v>#DIV/0!</v>
      </c>
      <c r="J91" s="655">
        <f>SUMIF('8-Additionele werkzaamheden'!$A:$A,'2-Kosten per locatie'!A91,'8-Additionele werkzaamheden'!$H:$H)</f>
        <v>0</v>
      </c>
      <c r="K91" s="467">
        <f>SUMIF('10-Glasbewassing'!$A:$A,'2-Kosten per locatie'!A91,'10-Glasbewassing'!$H:$H)</f>
        <v>0</v>
      </c>
      <c r="L91" s="655">
        <f>SUMIF('12a-Sanitaire voorzieningen'!$A$54:$A$83,'2-Kosten per locatie'!A91,'12a-Sanitaire voorzieningen'!$M$54:$M$83)</f>
        <v>0</v>
      </c>
      <c r="M91" s="655">
        <f>SUMIF('11-Machinekosten'!$A:$A,'2-Kosten per locatie'!A32,'11-Machinekosten'!$Q:$Q)</f>
        <v>0</v>
      </c>
      <c r="N91" s="467" t="e">
        <f t="shared" ca="1" si="5"/>
        <v>#DIV/0!</v>
      </c>
      <c r="O91" s="116"/>
      <c r="P91" s="116"/>
    </row>
    <row r="92" spans="1:16" ht="15" customHeight="1">
      <c r="A92" s="112" t="str">
        <f t="shared" si="3"/>
        <v>Kerkstraat 8, Zuidland</v>
      </c>
      <c r="B92" s="464"/>
      <c r="C92" s="467" t="e">
        <f ca="1">C33*'1-Contractblad totaal'!$G$14</f>
        <v>#DIV/0!</v>
      </c>
      <c r="D92" s="467" t="e">
        <f>E33*'1-Contractblad totaal'!$G$14</f>
        <v>#DIV/0!</v>
      </c>
      <c r="E92" s="467" t="e">
        <f ca="1">F33*'1-Contractblad totaal'!$G$14</f>
        <v>#DIV/0!</v>
      </c>
      <c r="F92" s="467" t="e">
        <f ca="1">G33*'1-Contractblad totaal'!$G$22</f>
        <v>#DIV/0!</v>
      </c>
      <c r="G92" s="467" t="e">
        <f ca="1">I33*'1-Contractblad totaal'!$G$16</f>
        <v>#DIV/0!</v>
      </c>
      <c r="H92" s="467" t="e">
        <f ca="1">K33*'1-Contractblad totaal'!$G$24</f>
        <v>#DIV/0!</v>
      </c>
      <c r="I92" s="467" t="e">
        <f t="shared" ca="1" si="4"/>
        <v>#DIV/0!</v>
      </c>
      <c r="J92" s="655">
        <f>SUMIF('8-Additionele werkzaamheden'!$A:$A,'2-Kosten per locatie'!A92,'8-Additionele werkzaamheden'!$H:$H)</f>
        <v>0</v>
      </c>
      <c r="K92" s="467">
        <f>SUMIF('10-Glasbewassing'!$A:$A,'2-Kosten per locatie'!A92,'10-Glasbewassing'!$H:$H)</f>
        <v>0</v>
      </c>
      <c r="L92" s="655">
        <f>SUMIF('12a-Sanitaire voorzieningen'!$A$54:$A$83,'2-Kosten per locatie'!A92,'12a-Sanitaire voorzieningen'!$M$54:$M$83)</f>
        <v>0</v>
      </c>
      <c r="M92" s="655">
        <f>SUMIF('11-Machinekosten'!$A:$A,'2-Kosten per locatie'!A33,'11-Machinekosten'!$Q:$Q)</f>
        <v>0</v>
      </c>
      <c r="N92" s="467" t="e">
        <f t="shared" ca="1" si="5"/>
        <v>#DIV/0!</v>
      </c>
      <c r="O92" s="116"/>
      <c r="P92" s="116"/>
    </row>
    <row r="93" spans="1:16" ht="15" customHeight="1">
      <c r="A93" s="112" t="str">
        <f t="shared" si="3"/>
        <v>Kerkweg 1, Heenvliet</v>
      </c>
      <c r="B93" s="464"/>
      <c r="C93" s="467" t="e">
        <f ca="1">C34*'1-Contractblad totaal'!$G$14</f>
        <v>#DIV/0!</v>
      </c>
      <c r="D93" s="467" t="e">
        <f>E34*'1-Contractblad totaal'!$G$14</f>
        <v>#DIV/0!</v>
      </c>
      <c r="E93" s="467" t="e">
        <f ca="1">F34*'1-Contractblad totaal'!$G$14</f>
        <v>#DIV/0!</v>
      </c>
      <c r="F93" s="467" t="e">
        <f ca="1">G34*'1-Contractblad totaal'!$G$22</f>
        <v>#DIV/0!</v>
      </c>
      <c r="G93" s="467" t="e">
        <f ca="1">I34*'1-Contractblad totaal'!$G$16</f>
        <v>#DIV/0!</v>
      </c>
      <c r="H93" s="467" t="e">
        <f ca="1">K34*'1-Contractblad totaal'!$G$24</f>
        <v>#DIV/0!</v>
      </c>
      <c r="I93" s="467" t="e">
        <f t="shared" ca="1" si="4"/>
        <v>#DIV/0!</v>
      </c>
      <c r="J93" s="655">
        <f>SUMIF('8-Additionele werkzaamheden'!$A:$A,'2-Kosten per locatie'!A93,'8-Additionele werkzaamheden'!$H:$H)</f>
        <v>0</v>
      </c>
      <c r="K93" s="467">
        <f>SUMIF('10-Glasbewassing'!$A:$A,'2-Kosten per locatie'!A93,'10-Glasbewassing'!$H:$H)</f>
        <v>0</v>
      </c>
      <c r="L93" s="655">
        <f>SUMIF('12a-Sanitaire voorzieningen'!$A$54:$A$83,'2-Kosten per locatie'!A93,'12a-Sanitaire voorzieningen'!$M$54:$M$83)</f>
        <v>0</v>
      </c>
      <c r="M93" s="655">
        <f>SUMIF('11-Machinekosten'!$A:$A,'2-Kosten per locatie'!A34,'11-Machinekosten'!$Q:$Q)</f>
        <v>0</v>
      </c>
      <c r="N93" s="467" t="e">
        <f t="shared" ca="1" si="5"/>
        <v>#DIV/0!</v>
      </c>
      <c r="O93" s="116"/>
      <c r="P93" s="116"/>
    </row>
    <row r="94" spans="1:16" ht="15" customHeight="1">
      <c r="A94" s="112" t="str">
        <f t="shared" si="3"/>
        <v>Kerkweg 27, Zuidland</v>
      </c>
      <c r="B94" s="464"/>
      <c r="C94" s="467" t="e">
        <f ca="1">C35*'1-Contractblad totaal'!$G$14</f>
        <v>#DIV/0!</v>
      </c>
      <c r="D94" s="467" t="e">
        <f>E35*'1-Contractblad totaal'!$G$14</f>
        <v>#DIV/0!</v>
      </c>
      <c r="E94" s="467" t="e">
        <f ca="1">F35*'1-Contractblad totaal'!$G$14</f>
        <v>#DIV/0!</v>
      </c>
      <c r="F94" s="467" t="e">
        <f ca="1">G35*'1-Contractblad totaal'!$G$22</f>
        <v>#DIV/0!</v>
      </c>
      <c r="G94" s="467" t="e">
        <f ca="1">I35*'1-Contractblad totaal'!$G$16</f>
        <v>#DIV/0!</v>
      </c>
      <c r="H94" s="467" t="e">
        <f ca="1">K35*'1-Contractblad totaal'!$G$24</f>
        <v>#DIV/0!</v>
      </c>
      <c r="I94" s="467" t="e">
        <f t="shared" ca="1" si="4"/>
        <v>#DIV/0!</v>
      </c>
      <c r="J94" s="655">
        <f>SUMIF('8-Additionele werkzaamheden'!$A:$A,'2-Kosten per locatie'!A94,'8-Additionele werkzaamheden'!$H:$H)</f>
        <v>0</v>
      </c>
      <c r="K94" s="467">
        <f>SUMIF('10-Glasbewassing'!$A:$A,'2-Kosten per locatie'!A94,'10-Glasbewassing'!$H:$H)</f>
        <v>0</v>
      </c>
      <c r="L94" s="655">
        <f>SUMIF('12a-Sanitaire voorzieningen'!$A$54:$A$83,'2-Kosten per locatie'!A94,'12a-Sanitaire voorzieningen'!$M$54:$M$83)</f>
        <v>0</v>
      </c>
      <c r="M94" s="655">
        <f>SUMIF('11-Machinekosten'!$A:$A,'2-Kosten per locatie'!A35,'11-Machinekosten'!$Q:$Q)</f>
        <v>0</v>
      </c>
      <c r="N94" s="467" t="e">
        <f t="shared" ca="1" si="5"/>
        <v>#DIV/0!</v>
      </c>
      <c r="O94" s="116"/>
      <c r="P94" s="116"/>
    </row>
    <row r="95" spans="1:16" ht="15" customHeight="1">
      <c r="A95" s="112" t="str">
        <f t="shared" si="3"/>
        <v>Koolzaaddreef 22, Spijkenisse</v>
      </c>
      <c r="B95" s="464"/>
      <c r="C95" s="467" t="e">
        <f ca="1">C36*'1-Contractblad totaal'!$G$14</f>
        <v>#DIV/0!</v>
      </c>
      <c r="D95" s="467" t="e">
        <f>E36*'1-Contractblad totaal'!$G$14</f>
        <v>#DIV/0!</v>
      </c>
      <c r="E95" s="467" t="e">
        <f ca="1">F36*'1-Contractblad totaal'!$G$14</f>
        <v>#DIV/0!</v>
      </c>
      <c r="F95" s="467" t="e">
        <f ca="1">G36*'1-Contractblad totaal'!$G$22</f>
        <v>#DIV/0!</v>
      </c>
      <c r="G95" s="467" t="e">
        <f ca="1">I36*'1-Contractblad totaal'!$G$16</f>
        <v>#DIV/0!</v>
      </c>
      <c r="H95" s="467" t="e">
        <f ca="1">K36*'1-Contractblad totaal'!$G$24</f>
        <v>#DIV/0!</v>
      </c>
      <c r="I95" s="467" t="e">
        <f t="shared" ca="1" si="4"/>
        <v>#DIV/0!</v>
      </c>
      <c r="J95" s="655">
        <f>SUMIF('8-Additionele werkzaamheden'!$A:$A,'2-Kosten per locatie'!A95,'8-Additionele werkzaamheden'!$H:$H)</f>
        <v>0</v>
      </c>
      <c r="K95" s="467">
        <f>SUMIF('10-Glasbewassing'!$A:$A,'2-Kosten per locatie'!A95,'10-Glasbewassing'!$H:$H)</f>
        <v>0</v>
      </c>
      <c r="L95" s="655">
        <f>SUMIF('12a-Sanitaire voorzieningen'!$A$54:$A$83,'2-Kosten per locatie'!A95,'12a-Sanitaire voorzieningen'!$M$54:$M$83)</f>
        <v>0</v>
      </c>
      <c r="M95" s="655">
        <f>SUMIF('11-Machinekosten'!$A:$A,'2-Kosten per locatie'!A36,'11-Machinekosten'!$Q:$Q)</f>
        <v>0</v>
      </c>
      <c r="N95" s="467" t="e">
        <f t="shared" ca="1" si="5"/>
        <v>#DIV/0!</v>
      </c>
      <c r="O95" s="116"/>
      <c r="P95" s="116"/>
    </row>
    <row r="96" spans="1:16" ht="15" customHeight="1">
      <c r="A96" s="112" t="str">
        <f t="shared" si="3"/>
        <v>Korte Schenkeldijk 2, Spijkenisse</v>
      </c>
      <c r="B96" s="464"/>
      <c r="C96" s="467" t="e">
        <f ca="1">C37*'1-Contractblad totaal'!$G$14</f>
        <v>#DIV/0!</v>
      </c>
      <c r="D96" s="467" t="e">
        <f>E37*'1-Contractblad totaal'!$G$14</f>
        <v>#DIV/0!</v>
      </c>
      <c r="E96" s="467" t="e">
        <f ca="1">F37*'1-Contractblad totaal'!$G$14</f>
        <v>#DIV/0!</v>
      </c>
      <c r="F96" s="467" t="e">
        <f ca="1">G37*'1-Contractblad totaal'!$G$22</f>
        <v>#DIV/0!</v>
      </c>
      <c r="G96" s="467" t="e">
        <f ca="1">I37*'1-Contractblad totaal'!$G$16</f>
        <v>#DIV/0!</v>
      </c>
      <c r="H96" s="467" t="e">
        <f ca="1">K37*'1-Contractblad totaal'!$G$24</f>
        <v>#DIV/0!</v>
      </c>
      <c r="I96" s="467" t="e">
        <f t="shared" ca="1" si="4"/>
        <v>#DIV/0!</v>
      </c>
      <c r="J96" s="655">
        <f>SUMIF('8-Additionele werkzaamheden'!$A:$A,'2-Kosten per locatie'!A96,'8-Additionele werkzaamheden'!$H:$H)</f>
        <v>0</v>
      </c>
      <c r="K96" s="467">
        <f>SUMIF('10-Glasbewassing'!$A:$A,'2-Kosten per locatie'!A96,'10-Glasbewassing'!$H:$H)</f>
        <v>0</v>
      </c>
      <c r="L96" s="655">
        <f>SUMIF('12a-Sanitaire voorzieningen'!$A$54:$A$83,'2-Kosten per locatie'!A96,'12a-Sanitaire voorzieningen'!$M$54:$M$83)</f>
        <v>0</v>
      </c>
      <c r="M96" s="655">
        <f>SUMIF('11-Machinekosten'!$A:$A,'2-Kosten per locatie'!A37,'11-Machinekosten'!$Q:$Q)</f>
        <v>0</v>
      </c>
      <c r="N96" s="467" t="e">
        <f t="shared" ca="1" si="5"/>
        <v>#DIV/0!</v>
      </c>
      <c r="O96" s="116"/>
      <c r="P96" s="116"/>
    </row>
    <row r="97" spans="1:16" ht="15" customHeight="1">
      <c r="A97" s="112" t="str">
        <f t="shared" si="3"/>
        <v>Lageweg 1, Simonshaven</v>
      </c>
      <c r="B97" s="464"/>
      <c r="C97" s="467" t="e">
        <f ca="1">C38*'1-Contractblad totaal'!$G$14</f>
        <v>#DIV/0!</v>
      </c>
      <c r="D97" s="467" t="e">
        <f>E38*'1-Contractblad totaal'!$G$14</f>
        <v>#DIV/0!</v>
      </c>
      <c r="E97" s="467" t="e">
        <f ca="1">F38*'1-Contractblad totaal'!$G$14</f>
        <v>#DIV/0!</v>
      </c>
      <c r="F97" s="467" t="e">
        <f ca="1">G38*'1-Contractblad totaal'!$G$22</f>
        <v>#DIV/0!</v>
      </c>
      <c r="G97" s="467" t="e">
        <f ca="1">I38*'1-Contractblad totaal'!$G$16</f>
        <v>#DIV/0!</v>
      </c>
      <c r="H97" s="467" t="e">
        <f ca="1">K38*'1-Contractblad totaal'!$G$24</f>
        <v>#DIV/0!</v>
      </c>
      <c r="I97" s="467" t="e">
        <f t="shared" ca="1" si="4"/>
        <v>#DIV/0!</v>
      </c>
      <c r="J97" s="655">
        <f>SUMIF('8-Additionele werkzaamheden'!$A:$A,'2-Kosten per locatie'!A97,'8-Additionele werkzaamheden'!$H:$H)</f>
        <v>0</v>
      </c>
      <c r="K97" s="467">
        <f>SUMIF('10-Glasbewassing'!$A:$A,'2-Kosten per locatie'!A97,'10-Glasbewassing'!$H:$H)</f>
        <v>0</v>
      </c>
      <c r="L97" s="655">
        <f>SUMIF('12a-Sanitaire voorzieningen'!$A$54:$A$83,'2-Kosten per locatie'!A97,'12a-Sanitaire voorzieningen'!$M$54:$M$83)</f>
        <v>0</v>
      </c>
      <c r="M97" s="655">
        <f>SUMIF('11-Machinekosten'!$A:$A,'2-Kosten per locatie'!A38,'11-Machinekosten'!$Q:$Q)</f>
        <v>0</v>
      </c>
      <c r="N97" s="467" t="e">
        <f t="shared" ca="1" si="5"/>
        <v>#DIV/0!</v>
      </c>
      <c r="O97" s="116"/>
      <c r="P97" s="116"/>
    </row>
    <row r="98" spans="1:16" ht="15" customHeight="1">
      <c r="A98" s="112" t="str">
        <f t="shared" si="3"/>
        <v>Lena Schenkplein 1, Spijkenisse</v>
      </c>
      <c r="B98" s="464"/>
      <c r="C98" s="467" t="e">
        <f ca="1">C39*'1-Contractblad totaal'!$G$14</f>
        <v>#DIV/0!</v>
      </c>
      <c r="D98" s="467" t="e">
        <f>E39*'1-Contractblad totaal'!$G$14</f>
        <v>#DIV/0!</v>
      </c>
      <c r="E98" s="467" t="e">
        <f ca="1">F39*'1-Contractblad totaal'!$G$14</f>
        <v>#DIV/0!</v>
      </c>
      <c r="F98" s="467" t="e">
        <f ca="1">G39*'1-Contractblad totaal'!$G$22</f>
        <v>#DIV/0!</v>
      </c>
      <c r="G98" s="467" t="e">
        <f ca="1">I39*'1-Contractblad totaal'!$G$16</f>
        <v>#DIV/0!</v>
      </c>
      <c r="H98" s="467" t="e">
        <f ca="1">K39*'1-Contractblad totaal'!$G$24</f>
        <v>#DIV/0!</v>
      </c>
      <c r="I98" s="467" t="e">
        <f t="shared" ca="1" si="4"/>
        <v>#DIV/0!</v>
      </c>
      <c r="J98" s="655">
        <f>SUMIF('8-Additionele werkzaamheden'!$A:$A,'2-Kosten per locatie'!A98,'8-Additionele werkzaamheden'!$H:$H)</f>
        <v>0</v>
      </c>
      <c r="K98" s="467">
        <f>SUMIF('10-Glasbewassing'!$A:$A,'2-Kosten per locatie'!A98,'10-Glasbewassing'!$H:$H)</f>
        <v>0</v>
      </c>
      <c r="L98" s="655">
        <f>SUMIF('12a-Sanitaire voorzieningen'!$A$54:$A$83,'2-Kosten per locatie'!A98,'12a-Sanitaire voorzieningen'!$M$54:$M$83)</f>
        <v>0</v>
      </c>
      <c r="M98" s="655">
        <f>SUMIF('11-Machinekosten'!$A:$A,'2-Kosten per locatie'!A39,'11-Machinekosten'!$Q:$Q)</f>
        <v>0</v>
      </c>
      <c r="N98" s="467" t="e">
        <f t="shared" ca="1" si="5"/>
        <v>#DIV/0!</v>
      </c>
      <c r="O98" s="116"/>
      <c r="P98" s="116"/>
    </row>
    <row r="99" spans="1:16" ht="15" customHeight="1">
      <c r="A99" s="112" t="str">
        <f t="shared" si="3"/>
        <v>Lenteakker 5 A, Spijkenisse</v>
      </c>
      <c r="B99" s="464"/>
      <c r="C99" s="467" t="e">
        <f ca="1">C40*'1-Contractblad totaal'!$G$14</f>
        <v>#DIV/0!</v>
      </c>
      <c r="D99" s="467" t="e">
        <f>E40*'1-Contractblad totaal'!$G$14</f>
        <v>#DIV/0!</v>
      </c>
      <c r="E99" s="467" t="e">
        <f ca="1">F40*'1-Contractblad totaal'!$G$14</f>
        <v>#DIV/0!</v>
      </c>
      <c r="F99" s="467" t="e">
        <f ca="1">G40*'1-Contractblad totaal'!$G$22</f>
        <v>#DIV/0!</v>
      </c>
      <c r="G99" s="467" t="e">
        <f ca="1">I40*'1-Contractblad totaal'!$G$16</f>
        <v>#DIV/0!</v>
      </c>
      <c r="H99" s="467" t="e">
        <f ca="1">K40*'1-Contractblad totaal'!$G$24</f>
        <v>#DIV/0!</v>
      </c>
      <c r="I99" s="467" t="e">
        <f t="shared" ca="1" si="4"/>
        <v>#DIV/0!</v>
      </c>
      <c r="J99" s="655">
        <f>SUMIF('8-Additionele werkzaamheden'!$A:$A,'2-Kosten per locatie'!A99,'8-Additionele werkzaamheden'!$H:$H)</f>
        <v>0</v>
      </c>
      <c r="K99" s="467">
        <f>SUMIF('10-Glasbewassing'!$A:$A,'2-Kosten per locatie'!A99,'10-Glasbewassing'!$H:$H)</f>
        <v>0</v>
      </c>
      <c r="L99" s="655">
        <f>SUMIF('12a-Sanitaire voorzieningen'!$A$54:$A$83,'2-Kosten per locatie'!A99,'12a-Sanitaire voorzieningen'!$M$54:$M$83)</f>
        <v>0</v>
      </c>
      <c r="M99" s="655">
        <f>SUMIF('11-Machinekosten'!$A:$A,'2-Kosten per locatie'!A40,'11-Machinekosten'!$Q:$Q)</f>
        <v>0</v>
      </c>
      <c r="N99" s="467" t="e">
        <f t="shared" ca="1" si="5"/>
        <v>#DIV/0!</v>
      </c>
      <c r="O99" s="116"/>
      <c r="P99" s="116"/>
    </row>
    <row r="100" spans="1:16" ht="15" customHeight="1">
      <c r="A100" s="112" t="str">
        <f t="shared" si="3"/>
        <v>M. R. Hoitsemastraat 2 B, Spijkenisse</v>
      </c>
      <c r="B100" s="464"/>
      <c r="C100" s="467" t="e">
        <f ca="1">C41*'1-Contractblad totaal'!$G$14</f>
        <v>#DIV/0!</v>
      </c>
      <c r="D100" s="467" t="e">
        <f>E41*'1-Contractblad totaal'!$G$14</f>
        <v>#DIV/0!</v>
      </c>
      <c r="E100" s="467" t="e">
        <f ca="1">F41*'1-Contractblad totaal'!$G$14</f>
        <v>#DIV/0!</v>
      </c>
      <c r="F100" s="467" t="e">
        <f ca="1">G41*'1-Contractblad totaal'!$G$22</f>
        <v>#DIV/0!</v>
      </c>
      <c r="G100" s="467" t="e">
        <f ca="1">I41*'1-Contractblad totaal'!$G$16</f>
        <v>#DIV/0!</v>
      </c>
      <c r="H100" s="467" t="e">
        <f ca="1">K41*'1-Contractblad totaal'!$G$24</f>
        <v>#DIV/0!</v>
      </c>
      <c r="I100" s="467" t="e">
        <f t="shared" ca="1" si="4"/>
        <v>#DIV/0!</v>
      </c>
      <c r="J100" s="655">
        <f>SUMIF('8-Additionele werkzaamheden'!$A:$A,'2-Kosten per locatie'!A100,'8-Additionele werkzaamheden'!$H:$H)</f>
        <v>0</v>
      </c>
      <c r="K100" s="467">
        <f>SUMIF('10-Glasbewassing'!$A:$A,'2-Kosten per locatie'!A100,'10-Glasbewassing'!$H:$H)</f>
        <v>0</v>
      </c>
      <c r="L100" s="655">
        <f>SUMIF('12a-Sanitaire voorzieningen'!$A$54:$A$83,'2-Kosten per locatie'!A100,'12a-Sanitaire voorzieningen'!$M$54:$M$83)</f>
        <v>0</v>
      </c>
      <c r="M100" s="655">
        <f>SUMIF('11-Machinekosten'!$A:$A,'2-Kosten per locatie'!A41,'11-Machinekosten'!$Q:$Q)</f>
        <v>0</v>
      </c>
      <c r="N100" s="467" t="e">
        <f t="shared" ca="1" si="5"/>
        <v>#DIV/0!</v>
      </c>
      <c r="O100" s="116"/>
      <c r="P100" s="116"/>
    </row>
    <row r="101" spans="1:16" ht="15" customHeight="1">
      <c r="A101" s="112" t="str">
        <f t="shared" si="3"/>
        <v>M. R. Hoitsemastraat 2, Spijkenisse</v>
      </c>
      <c r="B101" s="464"/>
      <c r="C101" s="467" t="e">
        <f ca="1">C42*'1-Contractblad totaal'!$G$14</f>
        <v>#DIV/0!</v>
      </c>
      <c r="D101" s="467" t="e">
        <f>E42*'1-Contractblad totaal'!$G$14</f>
        <v>#DIV/0!</v>
      </c>
      <c r="E101" s="467" t="e">
        <f ca="1">F42*'1-Contractblad totaal'!$G$14</f>
        <v>#DIV/0!</v>
      </c>
      <c r="F101" s="467" t="e">
        <f ca="1">G42*'1-Contractblad totaal'!$G$22</f>
        <v>#DIV/0!</v>
      </c>
      <c r="G101" s="467" t="e">
        <f ca="1">I42*'1-Contractblad totaal'!$G$16</f>
        <v>#DIV/0!</v>
      </c>
      <c r="H101" s="467" t="e">
        <f ca="1">K42*'1-Contractblad totaal'!$G$24</f>
        <v>#DIV/0!</v>
      </c>
      <c r="I101" s="467" t="e">
        <f t="shared" ca="1" si="4"/>
        <v>#DIV/0!</v>
      </c>
      <c r="J101" s="655">
        <f>SUMIF('8-Additionele werkzaamheden'!$A:$A,'2-Kosten per locatie'!A101,'8-Additionele werkzaamheden'!$H:$H)</f>
        <v>0</v>
      </c>
      <c r="K101" s="467">
        <f>SUMIF('10-Glasbewassing'!$A:$A,'2-Kosten per locatie'!A101,'10-Glasbewassing'!$H:$H)</f>
        <v>0</v>
      </c>
      <c r="L101" s="655">
        <f>SUMIF('12a-Sanitaire voorzieningen'!$A$54:$A$83,'2-Kosten per locatie'!A101,'12a-Sanitaire voorzieningen'!$M$54:$M$83)</f>
        <v>0</v>
      </c>
      <c r="M101" s="655">
        <f>SUMIF('11-Machinekosten'!$A:$A,'2-Kosten per locatie'!A42,'11-Machinekosten'!$Q:$Q)</f>
        <v>0</v>
      </c>
      <c r="N101" s="467" t="e">
        <f t="shared" ca="1" si="5"/>
        <v>#DIV/0!</v>
      </c>
      <c r="O101" s="116"/>
      <c r="P101" s="116"/>
    </row>
    <row r="102" spans="1:16" ht="15" customHeight="1">
      <c r="A102" s="112" t="str">
        <f t="shared" ref="A102:A125" si="6">A43</f>
        <v>Maaswijkweg 50, Spijkenisse</v>
      </c>
      <c r="B102" s="464"/>
      <c r="C102" s="467" t="e">
        <f ca="1">C43*'1-Contractblad totaal'!$G$14</f>
        <v>#DIV/0!</v>
      </c>
      <c r="D102" s="467" t="e">
        <f>E43*'1-Contractblad totaal'!$G$14</f>
        <v>#DIV/0!</v>
      </c>
      <c r="E102" s="467" t="e">
        <f ca="1">F43*'1-Contractblad totaal'!$G$14</f>
        <v>#DIV/0!</v>
      </c>
      <c r="F102" s="467" t="e">
        <f ca="1">G43*'1-Contractblad totaal'!$G$22</f>
        <v>#DIV/0!</v>
      </c>
      <c r="G102" s="467" t="e">
        <f ca="1">I43*'1-Contractblad totaal'!$G$16</f>
        <v>#DIV/0!</v>
      </c>
      <c r="H102" s="467" t="e">
        <f ca="1">K43*'1-Contractblad totaal'!$G$24</f>
        <v>#DIV/0!</v>
      </c>
      <c r="I102" s="467" t="e">
        <f t="shared" ref="I102:I125" ca="1" si="7">SUM(C102:H102)</f>
        <v>#DIV/0!</v>
      </c>
      <c r="J102" s="655">
        <f>SUMIF('8-Additionele werkzaamheden'!$A:$A,'2-Kosten per locatie'!A102,'8-Additionele werkzaamheden'!$H:$H)</f>
        <v>0</v>
      </c>
      <c r="K102" s="467">
        <f>SUMIF('10-Glasbewassing'!$A:$A,'2-Kosten per locatie'!A102,'10-Glasbewassing'!$H:$H)</f>
        <v>0</v>
      </c>
      <c r="L102" s="655">
        <f>SUMIF('12a-Sanitaire voorzieningen'!$A$54:$A$83,'2-Kosten per locatie'!A102,'12a-Sanitaire voorzieningen'!$M$54:$M$83)</f>
        <v>0</v>
      </c>
      <c r="M102" s="655">
        <f>SUMIF('11-Machinekosten'!$A:$A,'2-Kosten per locatie'!A43,'11-Machinekosten'!$Q:$Q)</f>
        <v>0</v>
      </c>
      <c r="N102" s="467" t="e">
        <f t="shared" ca="1" si="5"/>
        <v>#DIV/0!</v>
      </c>
      <c r="O102" s="116"/>
      <c r="P102" s="116"/>
    </row>
    <row r="103" spans="1:16" ht="15" customHeight="1">
      <c r="A103" s="112" t="str">
        <f t="shared" si="6"/>
        <v>Markt 40, Spijkenisse</v>
      </c>
      <c r="B103" s="464"/>
      <c r="C103" s="467" t="e">
        <f ca="1">C44*'1-Contractblad totaal'!$G$14</f>
        <v>#DIV/0!</v>
      </c>
      <c r="D103" s="467" t="e">
        <f>E44*'1-Contractblad totaal'!$G$14</f>
        <v>#DIV/0!</v>
      </c>
      <c r="E103" s="467" t="e">
        <f ca="1">F44*'1-Contractblad totaal'!$G$14</f>
        <v>#DIV/0!</v>
      </c>
      <c r="F103" s="467" t="e">
        <f ca="1">G44*'1-Contractblad totaal'!$G$22</f>
        <v>#DIV/0!</v>
      </c>
      <c r="G103" s="467" t="e">
        <f ca="1">I44*'1-Contractblad totaal'!$G$16</f>
        <v>#DIV/0!</v>
      </c>
      <c r="H103" s="467" t="e">
        <f ca="1">K44*'1-Contractblad totaal'!$G$24</f>
        <v>#DIV/0!</v>
      </c>
      <c r="I103" s="467" t="e">
        <f t="shared" ca="1" si="7"/>
        <v>#DIV/0!</v>
      </c>
      <c r="J103" s="655">
        <f>SUMIF('8-Additionele werkzaamheden'!$A:$A,'2-Kosten per locatie'!A103,'8-Additionele werkzaamheden'!$H:$H)</f>
        <v>0</v>
      </c>
      <c r="K103" s="467">
        <f>SUMIF('10-Glasbewassing'!$A:$A,'2-Kosten per locatie'!A103,'10-Glasbewassing'!$H:$H)</f>
        <v>0</v>
      </c>
      <c r="L103" s="655">
        <f>SUMIF('12a-Sanitaire voorzieningen'!$A$54:$A$83,'2-Kosten per locatie'!A103,'12a-Sanitaire voorzieningen'!$M$54:$M$83)</f>
        <v>0</v>
      </c>
      <c r="M103" s="655">
        <f>SUMIF('11-Machinekosten'!$A:$A,'2-Kosten per locatie'!A44,'11-Machinekosten'!$Q:$Q)</f>
        <v>0</v>
      </c>
      <c r="N103" s="467" t="e">
        <f t="shared" ca="1" si="5"/>
        <v>#DIV/0!</v>
      </c>
      <c r="O103" s="116"/>
      <c r="P103" s="116"/>
    </row>
    <row r="104" spans="1:16" ht="15" customHeight="1">
      <c r="A104" s="112" t="str">
        <f t="shared" si="6"/>
        <v>Marrewijklaan 101, Spijkenisse</v>
      </c>
      <c r="B104" s="464"/>
      <c r="C104" s="467" t="e">
        <f ca="1">C45*'1-Contractblad totaal'!$G$14</f>
        <v>#DIV/0!</v>
      </c>
      <c r="D104" s="467" t="e">
        <f>E45*'1-Contractblad totaal'!$G$14</f>
        <v>#DIV/0!</v>
      </c>
      <c r="E104" s="467" t="e">
        <f ca="1">F45*'1-Contractblad totaal'!$G$14</f>
        <v>#DIV/0!</v>
      </c>
      <c r="F104" s="467" t="e">
        <f ca="1">G45*'1-Contractblad totaal'!$G$22</f>
        <v>#DIV/0!</v>
      </c>
      <c r="G104" s="467" t="e">
        <f ca="1">I45*'1-Contractblad totaal'!$G$16</f>
        <v>#DIV/0!</v>
      </c>
      <c r="H104" s="467" t="e">
        <f ca="1">K45*'1-Contractblad totaal'!$G$24</f>
        <v>#DIV/0!</v>
      </c>
      <c r="I104" s="467" t="e">
        <f t="shared" ca="1" si="7"/>
        <v>#DIV/0!</v>
      </c>
      <c r="J104" s="655">
        <f>SUMIF('8-Additionele werkzaamheden'!$A:$A,'2-Kosten per locatie'!A104,'8-Additionele werkzaamheden'!$H:$H)</f>
        <v>0</v>
      </c>
      <c r="K104" s="467">
        <f>SUMIF('10-Glasbewassing'!$A:$A,'2-Kosten per locatie'!A104,'10-Glasbewassing'!$H:$H)</f>
        <v>0</v>
      </c>
      <c r="L104" s="655">
        <f>SUMIF('12a-Sanitaire voorzieningen'!$A$54:$A$83,'2-Kosten per locatie'!A104,'12a-Sanitaire voorzieningen'!$M$54:$M$83)</f>
        <v>0</v>
      </c>
      <c r="M104" s="655">
        <f>SUMIF('11-Machinekosten'!$A:$A,'2-Kosten per locatie'!A45,'11-Machinekosten'!$Q:$Q)</f>
        <v>0</v>
      </c>
      <c r="N104" s="467" t="e">
        <f t="shared" ca="1" si="5"/>
        <v>#DIV/0!</v>
      </c>
      <c r="O104" s="116"/>
      <c r="P104" s="116"/>
    </row>
    <row r="105" spans="1:16" ht="15" customHeight="1">
      <c r="A105" s="112" t="str">
        <f t="shared" si="6"/>
        <v>Mercuriusstraat 20, Spijkenisse</v>
      </c>
      <c r="B105" s="464"/>
      <c r="C105" s="467" t="e">
        <f ca="1">C46*'1-Contractblad totaal'!$G$14</f>
        <v>#DIV/0!</v>
      </c>
      <c r="D105" s="467" t="e">
        <f>E46*'1-Contractblad totaal'!$G$14</f>
        <v>#DIV/0!</v>
      </c>
      <c r="E105" s="467" t="e">
        <f ca="1">F46*'1-Contractblad totaal'!$G$14</f>
        <v>#DIV/0!</v>
      </c>
      <c r="F105" s="467" t="e">
        <f ca="1">G46*'1-Contractblad totaal'!$G$22</f>
        <v>#DIV/0!</v>
      </c>
      <c r="G105" s="467" t="e">
        <f ca="1">I46*'1-Contractblad totaal'!$G$16</f>
        <v>#DIV/0!</v>
      </c>
      <c r="H105" s="467" t="e">
        <f ca="1">K46*'1-Contractblad totaal'!$G$24</f>
        <v>#DIV/0!</v>
      </c>
      <c r="I105" s="467" t="e">
        <f t="shared" ca="1" si="7"/>
        <v>#DIV/0!</v>
      </c>
      <c r="J105" s="655">
        <f>SUMIF('8-Additionele werkzaamheden'!$A:$A,'2-Kosten per locatie'!A105,'8-Additionele werkzaamheden'!$H:$H)</f>
        <v>0</v>
      </c>
      <c r="K105" s="467">
        <f>SUMIF('10-Glasbewassing'!$A:$A,'2-Kosten per locatie'!A105,'10-Glasbewassing'!$H:$H)</f>
        <v>0</v>
      </c>
      <c r="L105" s="655">
        <f>SUMIF('12a-Sanitaire voorzieningen'!$A$54:$A$83,'2-Kosten per locatie'!A105,'12a-Sanitaire voorzieningen'!$M$54:$M$83)</f>
        <v>0</v>
      </c>
      <c r="M105" s="655">
        <f>SUMIF('11-Machinekosten'!$A:$A,'2-Kosten per locatie'!A46,'11-Machinekosten'!$Q:$Q)</f>
        <v>0</v>
      </c>
      <c r="N105" s="467" t="e">
        <f t="shared" ca="1" si="5"/>
        <v>#DIV/0!</v>
      </c>
      <c r="O105" s="116"/>
      <c r="P105" s="116"/>
    </row>
    <row r="106" spans="1:16" ht="15" customHeight="1">
      <c r="A106" s="112" t="str">
        <f t="shared" si="6"/>
        <v>Nieuw Hongerlandsedijk 1, Spijkenisse</v>
      </c>
      <c r="B106" s="464"/>
      <c r="C106" s="467" t="e">
        <f ca="1">C47*'1-Contractblad totaal'!$G$14</f>
        <v>#DIV/0!</v>
      </c>
      <c r="D106" s="467" t="e">
        <f>E47*'1-Contractblad totaal'!$G$14</f>
        <v>#DIV/0!</v>
      </c>
      <c r="E106" s="467" t="e">
        <f ca="1">F47*'1-Contractblad totaal'!$G$14</f>
        <v>#DIV/0!</v>
      </c>
      <c r="F106" s="467" t="e">
        <f ca="1">G47*'1-Contractblad totaal'!$G$22</f>
        <v>#DIV/0!</v>
      </c>
      <c r="G106" s="467" t="e">
        <f ca="1">I47*'1-Contractblad totaal'!$G$16</f>
        <v>#DIV/0!</v>
      </c>
      <c r="H106" s="467" t="e">
        <f ca="1">K47*'1-Contractblad totaal'!$G$24</f>
        <v>#DIV/0!</v>
      </c>
      <c r="I106" s="467" t="e">
        <f t="shared" ca="1" si="7"/>
        <v>#DIV/0!</v>
      </c>
      <c r="J106" s="655">
        <f>SUMIF('8-Additionele werkzaamheden'!$A:$A,'2-Kosten per locatie'!A106,'8-Additionele werkzaamheden'!$H:$H)</f>
        <v>0</v>
      </c>
      <c r="K106" s="467">
        <f>SUMIF('10-Glasbewassing'!$A:$A,'2-Kosten per locatie'!A106,'10-Glasbewassing'!$H:$H)</f>
        <v>0</v>
      </c>
      <c r="L106" s="655">
        <f>SUMIF('12a-Sanitaire voorzieningen'!$A$54:$A$83,'2-Kosten per locatie'!A106,'12a-Sanitaire voorzieningen'!$M$54:$M$83)</f>
        <v>0</v>
      </c>
      <c r="M106" s="655">
        <f>SUMIF('11-Machinekosten'!$A:$A,'2-Kosten per locatie'!A47,'11-Machinekosten'!$Q:$Q)</f>
        <v>0</v>
      </c>
      <c r="N106" s="467" t="e">
        <f t="shared" ca="1" si="5"/>
        <v>#DIV/0!</v>
      </c>
      <c r="O106" s="116"/>
      <c r="P106" s="116"/>
    </row>
    <row r="107" spans="1:16" ht="15" customHeight="1">
      <c r="A107" s="112" t="str">
        <f t="shared" si="6"/>
        <v>Nieuwstraat 83, Spijkenisse</v>
      </c>
      <c r="B107" s="464"/>
      <c r="C107" s="467" t="e">
        <f ca="1">C48*'1-Contractblad totaal'!$G$14</f>
        <v>#DIV/0!</v>
      </c>
      <c r="D107" s="467" t="e">
        <f>E48*'1-Contractblad totaal'!$G$14</f>
        <v>#DIV/0!</v>
      </c>
      <c r="E107" s="467" t="e">
        <f ca="1">F48*'1-Contractblad totaal'!$G$14</f>
        <v>#DIV/0!</v>
      </c>
      <c r="F107" s="467" t="e">
        <f ca="1">G48*'1-Contractblad totaal'!$G$22</f>
        <v>#DIV/0!</v>
      </c>
      <c r="G107" s="467" t="e">
        <f ca="1">I48*'1-Contractblad totaal'!$G$16</f>
        <v>#DIV/0!</v>
      </c>
      <c r="H107" s="467" t="e">
        <f ca="1">K48*'1-Contractblad totaal'!$G$24</f>
        <v>#DIV/0!</v>
      </c>
      <c r="I107" s="467" t="e">
        <f t="shared" ca="1" si="7"/>
        <v>#DIV/0!</v>
      </c>
      <c r="J107" s="655">
        <f>SUMIF('8-Additionele werkzaamheden'!$A:$A,'2-Kosten per locatie'!A107,'8-Additionele werkzaamheden'!$H:$H)</f>
        <v>0</v>
      </c>
      <c r="K107" s="467">
        <f>SUMIF('10-Glasbewassing'!$A:$A,'2-Kosten per locatie'!A107,'10-Glasbewassing'!$H:$H)</f>
        <v>0</v>
      </c>
      <c r="L107" s="655">
        <f>SUMIF('12a-Sanitaire voorzieningen'!$A$54:$A$83,'2-Kosten per locatie'!A107,'12a-Sanitaire voorzieningen'!$M$54:$M$83)</f>
        <v>0</v>
      </c>
      <c r="M107" s="655">
        <f>SUMIF('11-Machinekosten'!$A:$A,'2-Kosten per locatie'!A48,'11-Machinekosten'!$Q:$Q)</f>
        <v>0</v>
      </c>
      <c r="N107" s="467" t="e">
        <f t="shared" ca="1" si="5"/>
        <v>#DIV/0!</v>
      </c>
      <c r="O107" s="116"/>
      <c r="P107" s="116"/>
    </row>
    <row r="108" spans="1:16" ht="15" customHeight="1">
      <c r="A108" s="112" t="str">
        <f t="shared" si="6"/>
        <v>Noordakker 6, Spijkenisse</v>
      </c>
      <c r="B108" s="464"/>
      <c r="C108" s="467" t="e">
        <f ca="1">C49*'1-Contractblad totaal'!$G$14</f>
        <v>#DIV/0!</v>
      </c>
      <c r="D108" s="467" t="e">
        <f>E49*'1-Contractblad totaal'!$G$14</f>
        <v>#DIV/0!</v>
      </c>
      <c r="E108" s="467" t="e">
        <f ca="1">F49*'1-Contractblad totaal'!$G$14</f>
        <v>#DIV/0!</v>
      </c>
      <c r="F108" s="467" t="e">
        <f ca="1">G49*'1-Contractblad totaal'!$G$22</f>
        <v>#DIV/0!</v>
      </c>
      <c r="G108" s="467" t="e">
        <f ca="1">I49*'1-Contractblad totaal'!$G$16</f>
        <v>#DIV/0!</v>
      </c>
      <c r="H108" s="467" t="e">
        <f ca="1">K49*'1-Contractblad totaal'!$G$24</f>
        <v>#DIV/0!</v>
      </c>
      <c r="I108" s="467" t="e">
        <f t="shared" ca="1" si="7"/>
        <v>#DIV/0!</v>
      </c>
      <c r="J108" s="655">
        <f>SUMIF('8-Additionele werkzaamheden'!$A:$A,'2-Kosten per locatie'!A108,'8-Additionele werkzaamheden'!$H:$H)</f>
        <v>0</v>
      </c>
      <c r="K108" s="467">
        <f>SUMIF('10-Glasbewassing'!$A:$A,'2-Kosten per locatie'!A108,'10-Glasbewassing'!$H:$H)</f>
        <v>0</v>
      </c>
      <c r="L108" s="655">
        <f>SUMIF('12a-Sanitaire voorzieningen'!$A$54:$A$83,'2-Kosten per locatie'!A108,'12a-Sanitaire voorzieningen'!$M$54:$M$83)</f>
        <v>0</v>
      </c>
      <c r="M108" s="655">
        <f>SUMIF('11-Machinekosten'!$A:$A,'2-Kosten per locatie'!A49,'11-Machinekosten'!$Q:$Q)</f>
        <v>0</v>
      </c>
      <c r="N108" s="467" t="e">
        <f t="shared" ca="1" si="5"/>
        <v>#DIV/0!</v>
      </c>
      <c r="O108" s="116"/>
      <c r="P108" s="116"/>
    </row>
    <row r="109" spans="1:16" ht="15" customHeight="1">
      <c r="A109" s="112" t="str">
        <f t="shared" si="6"/>
        <v>Noordeinde 93, Spijkenisse</v>
      </c>
      <c r="B109" s="464"/>
      <c r="C109" s="467" t="e">
        <f ca="1">C50*'1-Contractblad totaal'!$G$14</f>
        <v>#DIV/0!</v>
      </c>
      <c r="D109" s="467" t="e">
        <f>E50*'1-Contractblad totaal'!$G$14</f>
        <v>#DIV/0!</v>
      </c>
      <c r="E109" s="467" t="e">
        <f ca="1">F50*'1-Contractblad totaal'!$G$14</f>
        <v>#DIV/0!</v>
      </c>
      <c r="F109" s="467" t="e">
        <f ca="1">G50*'1-Contractblad totaal'!$G$22</f>
        <v>#DIV/0!</v>
      </c>
      <c r="G109" s="467" t="e">
        <f ca="1">I50*'1-Contractblad totaal'!$G$16</f>
        <v>#DIV/0!</v>
      </c>
      <c r="H109" s="467" t="e">
        <f ca="1">K50*'1-Contractblad totaal'!$G$24</f>
        <v>#DIV/0!</v>
      </c>
      <c r="I109" s="467" t="e">
        <f t="shared" ca="1" si="7"/>
        <v>#DIV/0!</v>
      </c>
      <c r="J109" s="655">
        <f>SUMIF('8-Additionele werkzaamheden'!$A:$A,'2-Kosten per locatie'!A109,'8-Additionele werkzaamheden'!$H:$H)</f>
        <v>0</v>
      </c>
      <c r="K109" s="467">
        <f>SUMIF('10-Glasbewassing'!$A:$A,'2-Kosten per locatie'!A109,'10-Glasbewassing'!$H:$H)</f>
        <v>0</v>
      </c>
      <c r="L109" s="655">
        <f>SUMIF('12a-Sanitaire voorzieningen'!$A$54:$A$83,'2-Kosten per locatie'!A109,'12a-Sanitaire voorzieningen'!$M$54:$M$83)</f>
        <v>0</v>
      </c>
      <c r="M109" s="655">
        <f>SUMIF('11-Machinekosten'!$A:$A,'2-Kosten per locatie'!A50,'11-Machinekosten'!$Q:$Q)</f>
        <v>0</v>
      </c>
      <c r="N109" s="467" t="e">
        <f t="shared" ca="1" si="5"/>
        <v>#DIV/0!</v>
      </c>
      <c r="O109" s="116"/>
      <c r="P109" s="116"/>
    </row>
    <row r="110" spans="1:16" ht="15" customHeight="1">
      <c r="A110" s="112" t="str">
        <f t="shared" si="6"/>
        <v>Oostkade 22, Spijkenisse</v>
      </c>
      <c r="B110" s="464"/>
      <c r="C110" s="467" t="e">
        <f ca="1">C51*'1-Contractblad totaal'!$G$14</f>
        <v>#DIV/0!</v>
      </c>
      <c r="D110" s="467" t="e">
        <f>E51*'1-Contractblad totaal'!$G$14</f>
        <v>#DIV/0!</v>
      </c>
      <c r="E110" s="467" t="e">
        <f ca="1">F51*'1-Contractblad totaal'!$G$14</f>
        <v>#DIV/0!</v>
      </c>
      <c r="F110" s="467" t="e">
        <f ca="1">G51*'1-Contractblad totaal'!$G$22</f>
        <v>#DIV/0!</v>
      </c>
      <c r="G110" s="467" t="e">
        <f ca="1">I51*'1-Contractblad totaal'!$G$16</f>
        <v>#DIV/0!</v>
      </c>
      <c r="H110" s="467" t="e">
        <f ca="1">K51*'1-Contractblad totaal'!$G$24</f>
        <v>#DIV/0!</v>
      </c>
      <c r="I110" s="467" t="e">
        <f t="shared" ca="1" si="7"/>
        <v>#DIV/0!</v>
      </c>
      <c r="J110" s="655">
        <f>SUMIF('8-Additionele werkzaamheden'!$A:$A,'2-Kosten per locatie'!A110,'8-Additionele werkzaamheden'!$H:$H)</f>
        <v>0</v>
      </c>
      <c r="K110" s="467">
        <f>SUMIF('10-Glasbewassing'!$A:$A,'2-Kosten per locatie'!A110,'10-Glasbewassing'!$H:$H)</f>
        <v>0</v>
      </c>
      <c r="L110" s="655">
        <f>SUMIF('12a-Sanitaire voorzieningen'!$A$54:$A$83,'2-Kosten per locatie'!A110,'12a-Sanitaire voorzieningen'!$M$54:$M$83)</f>
        <v>0</v>
      </c>
      <c r="M110" s="655">
        <f>SUMIF('11-Machinekosten'!$A:$A,'2-Kosten per locatie'!A51,'11-Machinekosten'!$Q:$Q)</f>
        <v>0</v>
      </c>
      <c r="N110" s="467" t="e">
        <f t="shared" ca="1" si="5"/>
        <v>#DIV/0!</v>
      </c>
      <c r="O110" s="116"/>
      <c r="P110" s="116"/>
    </row>
    <row r="111" spans="1:16" ht="15" customHeight="1">
      <c r="A111" s="112" t="str">
        <f t="shared" si="6"/>
        <v>Oostkade 24, Spijkenisse</v>
      </c>
      <c r="B111" s="464"/>
      <c r="C111" s="467" t="e">
        <f ca="1">C52*'1-Contractblad totaal'!$G$14</f>
        <v>#DIV/0!</v>
      </c>
      <c r="D111" s="467" t="e">
        <f>E52*'1-Contractblad totaal'!$G$14</f>
        <v>#DIV/0!</v>
      </c>
      <c r="E111" s="467" t="e">
        <f ca="1">F52*'1-Contractblad totaal'!$G$14</f>
        <v>#DIV/0!</v>
      </c>
      <c r="F111" s="467" t="e">
        <f ca="1">G52*'1-Contractblad totaal'!$G$22</f>
        <v>#DIV/0!</v>
      </c>
      <c r="G111" s="467" t="e">
        <f ca="1">I52*'1-Contractblad totaal'!$G$16</f>
        <v>#DIV/0!</v>
      </c>
      <c r="H111" s="467" t="e">
        <f ca="1">K52*'1-Contractblad totaal'!$G$24</f>
        <v>#DIV/0!</v>
      </c>
      <c r="I111" s="467" t="e">
        <f t="shared" ca="1" si="7"/>
        <v>#DIV/0!</v>
      </c>
      <c r="J111" s="655">
        <f>SUMIF('8-Additionele werkzaamheden'!$A:$A,'2-Kosten per locatie'!A111,'8-Additionele werkzaamheden'!$H:$H)</f>
        <v>0</v>
      </c>
      <c r="K111" s="467">
        <f>SUMIF('10-Glasbewassing'!$A:$A,'2-Kosten per locatie'!A111,'10-Glasbewassing'!$H:$H)</f>
        <v>0</v>
      </c>
      <c r="L111" s="655">
        <f>SUMIF('12a-Sanitaire voorzieningen'!$A$54:$A$83,'2-Kosten per locatie'!A111,'12a-Sanitaire voorzieningen'!$M$54:$M$83)</f>
        <v>0</v>
      </c>
      <c r="M111" s="655">
        <f>SUMIF('11-Machinekosten'!$A:$A,'2-Kosten per locatie'!A52,'11-Machinekosten'!$Q:$Q)</f>
        <v>0</v>
      </c>
      <c r="N111" s="467" t="e">
        <f t="shared" ca="1" si="5"/>
        <v>#DIV/0!</v>
      </c>
      <c r="O111" s="116"/>
      <c r="P111" s="116"/>
    </row>
    <row r="112" spans="1:16" ht="15" customHeight="1">
      <c r="A112" s="112" t="str">
        <f t="shared" si="6"/>
        <v>Oprelseweg 1, Spijkenisse</v>
      </c>
      <c r="B112" s="464"/>
      <c r="C112" s="467" t="e">
        <f ca="1">C53*'1-Contractblad totaal'!$G$14</f>
        <v>#DIV/0!</v>
      </c>
      <c r="D112" s="467" t="e">
        <f>E53*'1-Contractblad totaal'!$G$14</f>
        <v>#DIV/0!</v>
      </c>
      <c r="E112" s="467" t="e">
        <f ca="1">F53*'1-Contractblad totaal'!$G$14</f>
        <v>#DIV/0!</v>
      </c>
      <c r="F112" s="467" t="e">
        <f ca="1">G53*'1-Contractblad totaal'!$G$22</f>
        <v>#DIV/0!</v>
      </c>
      <c r="G112" s="467" t="e">
        <f ca="1">I53*'1-Contractblad totaal'!$G$16</f>
        <v>#DIV/0!</v>
      </c>
      <c r="H112" s="467" t="e">
        <f ca="1">K53*'1-Contractblad totaal'!$G$24</f>
        <v>#DIV/0!</v>
      </c>
      <c r="I112" s="467" t="e">
        <f t="shared" ca="1" si="7"/>
        <v>#DIV/0!</v>
      </c>
      <c r="J112" s="655">
        <f>SUMIF('8-Additionele werkzaamheden'!$A:$A,'2-Kosten per locatie'!A112,'8-Additionele werkzaamheden'!$H:$H)</f>
        <v>0</v>
      </c>
      <c r="K112" s="467">
        <f>SUMIF('10-Glasbewassing'!$A:$A,'2-Kosten per locatie'!A112,'10-Glasbewassing'!$H:$H)</f>
        <v>0</v>
      </c>
      <c r="L112" s="655">
        <f>SUMIF('12a-Sanitaire voorzieningen'!$A$54:$A$83,'2-Kosten per locatie'!A112,'12a-Sanitaire voorzieningen'!$M$54:$M$83)</f>
        <v>0</v>
      </c>
      <c r="M112" s="655">
        <f>SUMIF('11-Machinekosten'!$A:$A,'2-Kosten per locatie'!A53,'11-Machinekosten'!$Q:$Q)</f>
        <v>0</v>
      </c>
      <c r="N112" s="467" t="e">
        <f t="shared" ca="1" si="5"/>
        <v>#DIV/0!</v>
      </c>
      <c r="O112" s="116"/>
      <c r="P112" s="116"/>
    </row>
    <row r="113" spans="1:16" ht="15" customHeight="1">
      <c r="A113" s="112" t="str">
        <f t="shared" si="6"/>
        <v>Raadhuislaan 104, Spijkenisse</v>
      </c>
      <c r="B113" s="464"/>
      <c r="C113" s="467" t="e">
        <f ca="1">C54*'1-Contractblad totaal'!$G$14</f>
        <v>#DIV/0!</v>
      </c>
      <c r="D113" s="467" t="e">
        <f>E54*'1-Contractblad totaal'!$G$14</f>
        <v>#DIV/0!</v>
      </c>
      <c r="E113" s="467" t="e">
        <f ca="1">F54*'1-Contractblad totaal'!$G$14</f>
        <v>#DIV/0!</v>
      </c>
      <c r="F113" s="467" t="e">
        <f ca="1">G54*'1-Contractblad totaal'!$G$22</f>
        <v>#DIV/0!</v>
      </c>
      <c r="G113" s="467" t="e">
        <f ca="1">I54*'1-Contractblad totaal'!$G$16</f>
        <v>#DIV/0!</v>
      </c>
      <c r="H113" s="467" t="e">
        <f ca="1">K54*'1-Contractblad totaal'!$G$24</f>
        <v>#DIV/0!</v>
      </c>
      <c r="I113" s="467" t="e">
        <f t="shared" ca="1" si="7"/>
        <v>#DIV/0!</v>
      </c>
      <c r="J113" s="655">
        <f>SUMIF('8-Additionele werkzaamheden'!$A:$A,'2-Kosten per locatie'!A113,'8-Additionele werkzaamheden'!$H:$H)</f>
        <v>0</v>
      </c>
      <c r="K113" s="467">
        <f>SUMIF('10-Glasbewassing'!$A:$A,'2-Kosten per locatie'!A113,'10-Glasbewassing'!$H:$H)</f>
        <v>0</v>
      </c>
      <c r="L113" s="655">
        <f>SUMIF('12a-Sanitaire voorzieningen'!$A$54:$A$83,'2-Kosten per locatie'!A113,'12a-Sanitaire voorzieningen'!$M$54:$M$83)</f>
        <v>0</v>
      </c>
      <c r="M113" s="655">
        <f>SUMIF('11-Machinekosten'!$A:$A,'2-Kosten per locatie'!A54,'11-Machinekosten'!$Q:$Q)</f>
        <v>0</v>
      </c>
      <c r="N113" s="467" t="e">
        <f t="shared" ca="1" si="5"/>
        <v>#DIV/0!</v>
      </c>
      <c r="O113" s="116"/>
      <c r="P113" s="116"/>
    </row>
    <row r="114" spans="1:16" ht="15" customHeight="1">
      <c r="A114" s="112" t="str">
        <f t="shared" si="6"/>
        <v>Raadhuislaan 106, Spijkenisse</v>
      </c>
      <c r="B114" s="464"/>
      <c r="C114" s="467" t="e">
        <f ca="1">C55*'1-Contractblad totaal'!$G$14</f>
        <v>#DIV/0!</v>
      </c>
      <c r="D114" s="467" t="e">
        <f>E55*'1-Contractblad totaal'!$G$14</f>
        <v>#DIV/0!</v>
      </c>
      <c r="E114" s="467" t="e">
        <f ca="1">F55*'1-Contractblad totaal'!$G$14</f>
        <v>#DIV/0!</v>
      </c>
      <c r="F114" s="467" t="e">
        <f ca="1">G55*'1-Contractblad totaal'!$G$22</f>
        <v>#DIV/0!</v>
      </c>
      <c r="G114" s="467" t="e">
        <f ca="1">I55*'1-Contractblad totaal'!$G$16</f>
        <v>#DIV/0!</v>
      </c>
      <c r="H114" s="467" t="e">
        <f ca="1">K55*'1-Contractblad totaal'!$G$24</f>
        <v>#DIV/0!</v>
      </c>
      <c r="I114" s="467" t="e">
        <f t="shared" ca="1" si="7"/>
        <v>#DIV/0!</v>
      </c>
      <c r="J114" s="655">
        <f>SUMIF('8-Additionele werkzaamheden'!$A:$A,'2-Kosten per locatie'!A114,'8-Additionele werkzaamheden'!$H:$H)</f>
        <v>0</v>
      </c>
      <c r="K114" s="467">
        <f>SUMIF('10-Glasbewassing'!$A:$A,'2-Kosten per locatie'!A114,'10-Glasbewassing'!$H:$H)</f>
        <v>0</v>
      </c>
      <c r="L114" s="655">
        <f>SUMIF('12a-Sanitaire voorzieningen'!$A$54:$A$83,'2-Kosten per locatie'!A114,'12a-Sanitaire voorzieningen'!$M$54:$M$83)</f>
        <v>0</v>
      </c>
      <c r="M114" s="655">
        <f>SUMIF('11-Machinekosten'!$A:$A,'2-Kosten per locatie'!A55,'11-Machinekosten'!$Q:$Q)</f>
        <v>0</v>
      </c>
      <c r="N114" s="467" t="e">
        <f t="shared" ca="1" si="5"/>
        <v>#DIV/0!</v>
      </c>
      <c r="O114" s="116"/>
      <c r="P114" s="116"/>
    </row>
    <row r="115" spans="1:16" ht="15" customHeight="1">
      <c r="A115" s="112" t="str">
        <f t="shared" si="6"/>
        <v>Rijnlaan 27, Spijkenisse</v>
      </c>
      <c r="B115" s="464"/>
      <c r="C115" s="467" t="e">
        <f ca="1">C56*'1-Contractblad totaal'!$G$14</f>
        <v>#DIV/0!</v>
      </c>
      <c r="D115" s="467" t="e">
        <f>E56*'1-Contractblad totaal'!$G$14</f>
        <v>#DIV/0!</v>
      </c>
      <c r="E115" s="467" t="e">
        <f ca="1">F56*'1-Contractblad totaal'!$G$14</f>
        <v>#DIV/0!</v>
      </c>
      <c r="F115" s="467" t="e">
        <f ca="1">G56*'1-Contractblad totaal'!$G$22</f>
        <v>#DIV/0!</v>
      </c>
      <c r="G115" s="467" t="e">
        <f ca="1">I56*'1-Contractblad totaal'!$G$16</f>
        <v>#DIV/0!</v>
      </c>
      <c r="H115" s="467" t="e">
        <f ca="1">K56*'1-Contractblad totaal'!$G$24</f>
        <v>#DIV/0!</v>
      </c>
      <c r="I115" s="467" t="e">
        <f t="shared" ca="1" si="7"/>
        <v>#DIV/0!</v>
      </c>
      <c r="J115" s="655">
        <f>SUMIF('8-Additionele werkzaamheden'!$A:$A,'2-Kosten per locatie'!A115,'8-Additionele werkzaamheden'!$H:$H)</f>
        <v>0</v>
      </c>
      <c r="K115" s="467">
        <f>SUMIF('10-Glasbewassing'!$A:$A,'2-Kosten per locatie'!A115,'10-Glasbewassing'!$H:$H)</f>
        <v>0</v>
      </c>
      <c r="L115" s="655">
        <f>SUMIF('12a-Sanitaire voorzieningen'!$A$54:$A$83,'2-Kosten per locatie'!A115,'12a-Sanitaire voorzieningen'!$M$54:$M$83)</f>
        <v>0</v>
      </c>
      <c r="M115" s="655">
        <f>SUMIF('11-Machinekosten'!$A:$A,'2-Kosten per locatie'!A56,'11-Machinekosten'!$Q:$Q)</f>
        <v>0</v>
      </c>
      <c r="N115" s="467" t="e">
        <f t="shared" ca="1" si="5"/>
        <v>#DIV/0!</v>
      </c>
      <c r="O115" s="116"/>
      <c r="P115" s="116"/>
    </row>
    <row r="116" spans="1:16" ht="15" customHeight="1">
      <c r="A116" s="112" t="str">
        <f t="shared" si="6"/>
        <v>Salamanderveen 350, Spijkenisse</v>
      </c>
      <c r="B116" s="464"/>
      <c r="C116" s="467" t="e">
        <f ca="1">C57*'1-Contractblad totaal'!$G$14</f>
        <v>#DIV/0!</v>
      </c>
      <c r="D116" s="467" t="e">
        <f>E57*'1-Contractblad totaal'!$G$14</f>
        <v>#DIV/0!</v>
      </c>
      <c r="E116" s="467" t="e">
        <f ca="1">F57*'1-Contractblad totaal'!$G$14</f>
        <v>#DIV/0!</v>
      </c>
      <c r="F116" s="467" t="e">
        <f ca="1">G57*'1-Contractblad totaal'!$G$22</f>
        <v>#DIV/0!</v>
      </c>
      <c r="G116" s="467" t="e">
        <f ca="1">I57*'1-Contractblad totaal'!$G$16</f>
        <v>#DIV/0!</v>
      </c>
      <c r="H116" s="467" t="e">
        <f ca="1">K57*'1-Contractblad totaal'!$G$24</f>
        <v>#DIV/0!</v>
      </c>
      <c r="I116" s="467" t="e">
        <f t="shared" ca="1" si="7"/>
        <v>#DIV/0!</v>
      </c>
      <c r="J116" s="655">
        <f>SUMIF('8-Additionele werkzaamheden'!$A:$A,'2-Kosten per locatie'!A116,'8-Additionele werkzaamheden'!$H:$H)</f>
        <v>0</v>
      </c>
      <c r="K116" s="467">
        <f>SUMIF('10-Glasbewassing'!$A:$A,'2-Kosten per locatie'!A116,'10-Glasbewassing'!$H:$H)</f>
        <v>0</v>
      </c>
      <c r="L116" s="655">
        <f>SUMIF('12a-Sanitaire voorzieningen'!$A$54:$A$83,'2-Kosten per locatie'!A116,'12a-Sanitaire voorzieningen'!$M$54:$M$83)</f>
        <v>0</v>
      </c>
      <c r="M116" s="655">
        <f>SUMIF('11-Machinekosten'!$A:$A,'2-Kosten per locatie'!A57,'11-Machinekosten'!$Q:$Q)</f>
        <v>0</v>
      </c>
      <c r="N116" s="467" t="e">
        <f t="shared" ca="1" si="5"/>
        <v>#DIV/0!</v>
      </c>
      <c r="O116" s="116"/>
      <c r="P116" s="116"/>
    </row>
    <row r="117" spans="1:16" ht="15" customHeight="1">
      <c r="A117" s="112" t="str">
        <f t="shared" si="6"/>
        <v>Salamanderveen 352, Spijkenisse</v>
      </c>
      <c r="B117" s="464"/>
      <c r="C117" s="467" t="e">
        <f ca="1">C58*'1-Contractblad totaal'!$G$14</f>
        <v>#DIV/0!</v>
      </c>
      <c r="D117" s="467" t="e">
        <f>E58*'1-Contractblad totaal'!$G$14</f>
        <v>#DIV/0!</v>
      </c>
      <c r="E117" s="467" t="e">
        <f ca="1">F58*'1-Contractblad totaal'!$G$14</f>
        <v>#DIV/0!</v>
      </c>
      <c r="F117" s="467" t="e">
        <f ca="1">G58*'1-Contractblad totaal'!$G$22</f>
        <v>#DIV/0!</v>
      </c>
      <c r="G117" s="467" t="e">
        <f ca="1">I58*'1-Contractblad totaal'!$G$16</f>
        <v>#DIV/0!</v>
      </c>
      <c r="H117" s="467" t="e">
        <f ca="1">K58*'1-Contractblad totaal'!$G$24</f>
        <v>#DIV/0!</v>
      </c>
      <c r="I117" s="467" t="e">
        <f t="shared" ca="1" si="7"/>
        <v>#DIV/0!</v>
      </c>
      <c r="J117" s="655">
        <f>SUMIF('8-Additionele werkzaamheden'!$A:$A,'2-Kosten per locatie'!A117,'8-Additionele werkzaamheden'!$H:$H)</f>
        <v>0</v>
      </c>
      <c r="K117" s="467">
        <f>SUMIF('10-Glasbewassing'!$A:$A,'2-Kosten per locatie'!A117,'10-Glasbewassing'!$H:$H)</f>
        <v>0</v>
      </c>
      <c r="L117" s="655">
        <f>SUMIF('12a-Sanitaire voorzieningen'!$A$54:$A$83,'2-Kosten per locatie'!A117,'12a-Sanitaire voorzieningen'!$M$54:$M$83)</f>
        <v>0</v>
      </c>
      <c r="M117" s="655">
        <f>SUMIF('11-Machinekosten'!$A:$A,'2-Kosten per locatie'!A58,'11-Machinekosten'!$Q:$Q)</f>
        <v>0</v>
      </c>
      <c r="N117" s="467" t="e">
        <f t="shared" ca="1" si="5"/>
        <v>#DIV/0!</v>
      </c>
      <c r="O117" s="116"/>
      <c r="P117" s="116"/>
    </row>
    <row r="118" spans="1:16" ht="15" customHeight="1">
      <c r="A118" s="112" t="str">
        <f t="shared" si="6"/>
        <v>Sluisstraat 20, Spijkenisse</v>
      </c>
      <c r="B118" s="464"/>
      <c r="C118" s="467" t="e">
        <f ca="1">C59*'1-Contractblad totaal'!$G$14</f>
        <v>#DIV/0!</v>
      </c>
      <c r="D118" s="467" t="e">
        <f>E59*'1-Contractblad totaal'!$G$14</f>
        <v>#DIV/0!</v>
      </c>
      <c r="E118" s="467" t="e">
        <f ca="1">F59*'1-Contractblad totaal'!$G$14</f>
        <v>#DIV/0!</v>
      </c>
      <c r="F118" s="467" t="e">
        <f ca="1">G59*'1-Contractblad totaal'!$G$22</f>
        <v>#DIV/0!</v>
      </c>
      <c r="G118" s="467" t="e">
        <f ca="1">I59*'1-Contractblad totaal'!$G$16</f>
        <v>#DIV/0!</v>
      </c>
      <c r="H118" s="467" t="e">
        <f ca="1">K59*'1-Contractblad totaal'!$G$24</f>
        <v>#DIV/0!</v>
      </c>
      <c r="I118" s="467" t="e">
        <f t="shared" ca="1" si="7"/>
        <v>#DIV/0!</v>
      </c>
      <c r="J118" s="655">
        <f>SUMIF('8-Additionele werkzaamheden'!$A:$A,'2-Kosten per locatie'!A118,'8-Additionele werkzaamheden'!$H:$H)</f>
        <v>0</v>
      </c>
      <c r="K118" s="467">
        <f>SUMIF('10-Glasbewassing'!$A:$A,'2-Kosten per locatie'!A118,'10-Glasbewassing'!$H:$H)</f>
        <v>0</v>
      </c>
      <c r="L118" s="655">
        <f>SUMIF('12a-Sanitaire voorzieningen'!$A$54:$A$83,'2-Kosten per locatie'!A118,'12a-Sanitaire voorzieningen'!$M$54:$M$83)</f>
        <v>0</v>
      </c>
      <c r="M118" s="655">
        <f>SUMIF('11-Machinekosten'!$A:$A,'2-Kosten per locatie'!A59,'11-Machinekosten'!$Q:$Q)</f>
        <v>0</v>
      </c>
      <c r="N118" s="467" t="e">
        <f t="shared" ca="1" si="5"/>
        <v>#DIV/0!</v>
      </c>
      <c r="O118" s="116"/>
      <c r="P118" s="116"/>
    </row>
    <row r="119" spans="1:16" ht="15" customHeight="1">
      <c r="A119" s="112" t="str">
        <f t="shared" si="6"/>
        <v>Snoekenveen 945, Spijkenisse</v>
      </c>
      <c r="B119" s="464"/>
      <c r="C119" s="467" t="e">
        <f ca="1">C60*'1-Contractblad totaal'!$G$14</f>
        <v>#DIV/0!</v>
      </c>
      <c r="D119" s="467" t="e">
        <f>E60*'1-Contractblad totaal'!$G$14</f>
        <v>#DIV/0!</v>
      </c>
      <c r="E119" s="467" t="e">
        <f ca="1">F60*'1-Contractblad totaal'!$G$14</f>
        <v>#DIV/0!</v>
      </c>
      <c r="F119" s="467" t="e">
        <f ca="1">G60*'1-Contractblad totaal'!$G$22</f>
        <v>#DIV/0!</v>
      </c>
      <c r="G119" s="467" t="e">
        <f ca="1">I60*'1-Contractblad totaal'!$G$16</f>
        <v>#DIV/0!</v>
      </c>
      <c r="H119" s="467" t="e">
        <f ca="1">K60*'1-Contractblad totaal'!$G$24</f>
        <v>#DIV/0!</v>
      </c>
      <c r="I119" s="467" t="e">
        <f t="shared" ca="1" si="7"/>
        <v>#DIV/0!</v>
      </c>
      <c r="J119" s="655">
        <f>SUMIF('8-Additionele werkzaamheden'!$A:$A,'2-Kosten per locatie'!A119,'8-Additionele werkzaamheden'!$H:$H)</f>
        <v>0</v>
      </c>
      <c r="K119" s="467">
        <f>SUMIF('10-Glasbewassing'!$A:$A,'2-Kosten per locatie'!A119,'10-Glasbewassing'!$H:$H)</f>
        <v>0</v>
      </c>
      <c r="L119" s="655">
        <f>SUMIF('12a-Sanitaire voorzieningen'!$A$54:$A$83,'2-Kosten per locatie'!A119,'12a-Sanitaire voorzieningen'!$M$54:$M$83)</f>
        <v>0</v>
      </c>
      <c r="M119" s="655">
        <f>SUMIF('11-Machinekosten'!$A:$A,'2-Kosten per locatie'!A60,'11-Machinekosten'!$Q:$Q)</f>
        <v>0</v>
      </c>
      <c r="N119" s="467" t="e">
        <f t="shared" ca="1" si="5"/>
        <v>#DIV/0!</v>
      </c>
      <c r="O119" s="116"/>
      <c r="P119" s="116"/>
    </row>
    <row r="120" spans="1:16" ht="15" customHeight="1">
      <c r="A120" s="112" t="str">
        <f t="shared" si="6"/>
        <v>Theaterplein 1, Spijkenisse</v>
      </c>
      <c r="B120" s="464"/>
      <c r="C120" s="467" t="e">
        <f ca="1">C61*'1-Contractblad totaal'!$G$14</f>
        <v>#DIV/0!</v>
      </c>
      <c r="D120" s="467" t="e">
        <f>E61*'1-Contractblad totaal'!$G$14</f>
        <v>#DIV/0!</v>
      </c>
      <c r="E120" s="467" t="e">
        <f ca="1">F61*'1-Contractblad totaal'!$G$14</f>
        <v>#DIV/0!</v>
      </c>
      <c r="F120" s="467" t="e">
        <f ca="1">G61*'1-Contractblad totaal'!$G$22</f>
        <v>#DIV/0!</v>
      </c>
      <c r="G120" s="467" t="e">
        <f ca="1">I61*'1-Contractblad totaal'!$G$16</f>
        <v>#DIV/0!</v>
      </c>
      <c r="H120" s="467" t="e">
        <f ca="1">K61*'1-Contractblad totaal'!$G$24</f>
        <v>#DIV/0!</v>
      </c>
      <c r="I120" s="467" t="e">
        <f t="shared" ca="1" si="7"/>
        <v>#DIV/0!</v>
      </c>
      <c r="J120" s="655">
        <f>SUMIF('8-Additionele werkzaamheden'!$A:$A,'2-Kosten per locatie'!A120,'8-Additionele werkzaamheden'!$H:$H)</f>
        <v>0</v>
      </c>
      <c r="K120" s="467">
        <f>SUMIF('10-Glasbewassing'!$A:$A,'2-Kosten per locatie'!A120,'10-Glasbewassing'!$H:$H)</f>
        <v>0</v>
      </c>
      <c r="L120" s="655">
        <f>SUMIF('12a-Sanitaire voorzieningen'!$A$54:$A$83,'2-Kosten per locatie'!A120,'12a-Sanitaire voorzieningen'!$M$54:$M$83)</f>
        <v>0</v>
      </c>
      <c r="M120" s="655">
        <f>SUMIF('11-Machinekosten'!$A:$A,'2-Kosten per locatie'!A61,'11-Machinekosten'!$Q:$Q)</f>
        <v>0</v>
      </c>
      <c r="N120" s="467" t="e">
        <f t="shared" ca="1" si="5"/>
        <v>#DIV/0!</v>
      </c>
      <c r="O120" s="116"/>
      <c r="P120" s="116"/>
    </row>
    <row r="121" spans="1:16" ht="15" customHeight="1">
      <c r="A121" s="112" t="str">
        <f t="shared" si="6"/>
        <v>Trombonestraat 1, Spijkenisse</v>
      </c>
      <c r="B121" s="464"/>
      <c r="C121" s="467" t="e">
        <f ca="1">C62*'1-Contractblad totaal'!$G$14</f>
        <v>#DIV/0!</v>
      </c>
      <c r="D121" s="467" t="e">
        <f>E62*'1-Contractblad totaal'!$G$14</f>
        <v>#DIV/0!</v>
      </c>
      <c r="E121" s="467" t="e">
        <f ca="1">F62*'1-Contractblad totaal'!$G$14</f>
        <v>#DIV/0!</v>
      </c>
      <c r="F121" s="467" t="e">
        <f ca="1">G62*'1-Contractblad totaal'!$G$22</f>
        <v>#DIV/0!</v>
      </c>
      <c r="G121" s="467" t="e">
        <f ca="1">I62*'1-Contractblad totaal'!$G$16</f>
        <v>#DIV/0!</v>
      </c>
      <c r="H121" s="467" t="e">
        <f ca="1">K62*'1-Contractblad totaal'!$G$24</f>
        <v>#DIV/0!</v>
      </c>
      <c r="I121" s="467" t="e">
        <f t="shared" ca="1" si="7"/>
        <v>#DIV/0!</v>
      </c>
      <c r="J121" s="655">
        <f>SUMIF('8-Additionele werkzaamheden'!$A:$A,'2-Kosten per locatie'!A121,'8-Additionele werkzaamheden'!$H:$H)</f>
        <v>0</v>
      </c>
      <c r="K121" s="467">
        <f>SUMIF('10-Glasbewassing'!$A:$A,'2-Kosten per locatie'!A121,'10-Glasbewassing'!$H:$H)</f>
        <v>0</v>
      </c>
      <c r="L121" s="655">
        <f>SUMIF('12a-Sanitaire voorzieningen'!$A$54:$A$83,'2-Kosten per locatie'!A121,'12a-Sanitaire voorzieningen'!$M$54:$M$83)</f>
        <v>0</v>
      </c>
      <c r="M121" s="655">
        <f>SUMIF('11-Machinekosten'!$A:$A,'2-Kosten per locatie'!A62,'11-Machinekosten'!$Q:$Q)</f>
        <v>0</v>
      </c>
      <c r="N121" s="467" t="e">
        <f t="shared" ca="1" si="5"/>
        <v>#DIV/0!</v>
      </c>
      <c r="O121" s="116"/>
      <c r="P121" s="116"/>
    </row>
    <row r="122" spans="1:16" ht="15" customHeight="1">
      <c r="A122" s="112" t="str">
        <f t="shared" si="6"/>
        <v>Verdilaan 194, Spijkenisse</v>
      </c>
      <c r="B122" s="464"/>
      <c r="C122" s="467" t="e">
        <f ca="1">C63*'1-Contractblad totaal'!$G$14</f>
        <v>#DIV/0!</v>
      </c>
      <c r="D122" s="467" t="e">
        <f>E63*'1-Contractblad totaal'!$G$14</f>
        <v>#DIV/0!</v>
      </c>
      <c r="E122" s="467" t="e">
        <f ca="1">F63*'1-Contractblad totaal'!$G$14</f>
        <v>#DIV/0!</v>
      </c>
      <c r="F122" s="467" t="e">
        <f ca="1">G63*'1-Contractblad totaal'!$G$22</f>
        <v>#DIV/0!</v>
      </c>
      <c r="G122" s="467" t="e">
        <f ca="1">I63*'1-Contractblad totaal'!$G$16</f>
        <v>#DIV/0!</v>
      </c>
      <c r="H122" s="467" t="e">
        <f ca="1">K63*'1-Contractblad totaal'!$G$24</f>
        <v>#DIV/0!</v>
      </c>
      <c r="I122" s="467" t="e">
        <f t="shared" ca="1" si="7"/>
        <v>#DIV/0!</v>
      </c>
      <c r="J122" s="655">
        <f>SUMIF('8-Additionele werkzaamheden'!$A:$A,'2-Kosten per locatie'!A122,'8-Additionele werkzaamheden'!$H:$H)</f>
        <v>0</v>
      </c>
      <c r="K122" s="467">
        <f>SUMIF('10-Glasbewassing'!$A:$A,'2-Kosten per locatie'!A122,'10-Glasbewassing'!$H:$H)</f>
        <v>0</v>
      </c>
      <c r="L122" s="655">
        <f>SUMIF('12a-Sanitaire voorzieningen'!$A$54:$A$83,'2-Kosten per locatie'!A122,'12a-Sanitaire voorzieningen'!$M$54:$M$83)</f>
        <v>0</v>
      </c>
      <c r="M122" s="655">
        <f>SUMIF('11-Machinekosten'!$A:$A,'2-Kosten per locatie'!A63,'11-Machinekosten'!$Q:$Q)</f>
        <v>0</v>
      </c>
      <c r="N122" s="467" t="e">
        <f t="shared" ca="1" si="5"/>
        <v>#DIV/0!</v>
      </c>
      <c r="O122" s="116"/>
      <c r="P122" s="116"/>
    </row>
    <row r="123" spans="1:16" ht="15" customHeight="1">
      <c r="A123" s="112" t="str">
        <f t="shared" si="6"/>
        <v>Verdilaan 196, Spijkenisse</v>
      </c>
      <c r="B123" s="464"/>
      <c r="C123" s="467" t="e">
        <f ca="1">C64*'1-Contractblad totaal'!$G$14</f>
        <v>#DIV/0!</v>
      </c>
      <c r="D123" s="467" t="e">
        <f>E64*'1-Contractblad totaal'!$G$14</f>
        <v>#DIV/0!</v>
      </c>
      <c r="E123" s="467" t="e">
        <f ca="1">F64*'1-Contractblad totaal'!$G$14</f>
        <v>#DIV/0!</v>
      </c>
      <c r="F123" s="467" t="e">
        <f ca="1">G64*'1-Contractblad totaal'!$G$22</f>
        <v>#DIV/0!</v>
      </c>
      <c r="G123" s="467" t="e">
        <f ca="1">I64*'1-Contractblad totaal'!$G$16</f>
        <v>#DIV/0!</v>
      </c>
      <c r="H123" s="467" t="e">
        <f ca="1">K64*'1-Contractblad totaal'!$G$24</f>
        <v>#DIV/0!</v>
      </c>
      <c r="I123" s="467" t="e">
        <f t="shared" ca="1" si="7"/>
        <v>#DIV/0!</v>
      </c>
      <c r="J123" s="655">
        <f>SUMIF('8-Additionele werkzaamheden'!$A:$A,'2-Kosten per locatie'!A123,'8-Additionele werkzaamheden'!$H:$H)</f>
        <v>0</v>
      </c>
      <c r="K123" s="467">
        <f>SUMIF('10-Glasbewassing'!$A:$A,'2-Kosten per locatie'!A123,'10-Glasbewassing'!$H:$H)</f>
        <v>0</v>
      </c>
      <c r="L123" s="655">
        <f>SUMIF('12a-Sanitaire voorzieningen'!$A$54:$A$83,'2-Kosten per locatie'!A123,'12a-Sanitaire voorzieningen'!$M$54:$M$83)</f>
        <v>0</v>
      </c>
      <c r="M123" s="655">
        <f>SUMIF('11-Machinekosten'!$A:$A,'2-Kosten per locatie'!A64,'11-Machinekosten'!$Q:$Q)</f>
        <v>0</v>
      </c>
      <c r="N123" s="467" t="e">
        <f t="shared" ca="1" si="5"/>
        <v>#DIV/0!</v>
      </c>
      <c r="O123" s="116"/>
      <c r="P123" s="116"/>
    </row>
    <row r="124" spans="1:16" ht="15" customHeight="1">
      <c r="A124" s="112" t="str">
        <f t="shared" si="6"/>
        <v>Vlinderveen 229, Spijkenisse</v>
      </c>
      <c r="B124" s="464"/>
      <c r="C124" s="467" t="e">
        <f ca="1">C65*'1-Contractblad totaal'!$G$14</f>
        <v>#DIV/0!</v>
      </c>
      <c r="D124" s="467" t="e">
        <f>E65*'1-Contractblad totaal'!$G$14</f>
        <v>#DIV/0!</v>
      </c>
      <c r="E124" s="467" t="e">
        <f ca="1">F65*'1-Contractblad totaal'!$G$14</f>
        <v>#DIV/0!</v>
      </c>
      <c r="F124" s="467" t="e">
        <f ca="1">G65*'1-Contractblad totaal'!$G$22</f>
        <v>#DIV/0!</v>
      </c>
      <c r="G124" s="467" t="e">
        <f ca="1">I65*'1-Contractblad totaal'!$G$16</f>
        <v>#DIV/0!</v>
      </c>
      <c r="H124" s="467" t="e">
        <f ca="1">K65*'1-Contractblad totaal'!$G$24</f>
        <v>#DIV/0!</v>
      </c>
      <c r="I124" s="467" t="e">
        <f t="shared" ca="1" si="7"/>
        <v>#DIV/0!</v>
      </c>
      <c r="J124" s="655">
        <f>SUMIF('8-Additionele werkzaamheden'!$A:$A,'2-Kosten per locatie'!A124,'8-Additionele werkzaamheden'!$H:$H)</f>
        <v>0</v>
      </c>
      <c r="K124" s="467">
        <f>SUMIF('10-Glasbewassing'!$A:$A,'2-Kosten per locatie'!A124,'10-Glasbewassing'!$H:$H)</f>
        <v>0</v>
      </c>
      <c r="L124" s="655">
        <f>SUMIF('12a-Sanitaire voorzieningen'!$A$54:$A$83,'2-Kosten per locatie'!A124,'12a-Sanitaire voorzieningen'!$M$54:$M$83)</f>
        <v>0</v>
      </c>
      <c r="M124" s="655">
        <f>SUMIF('11-Machinekosten'!$A:$A,'2-Kosten per locatie'!A65,'11-Machinekosten'!$Q:$Q)</f>
        <v>0</v>
      </c>
      <c r="N124" s="467" t="e">
        <f t="shared" ca="1" si="5"/>
        <v>#DIV/0!</v>
      </c>
      <c r="O124" s="116"/>
      <c r="P124" s="116"/>
    </row>
    <row r="125" spans="1:16" ht="15" customHeight="1">
      <c r="A125" s="112" t="str">
        <f t="shared" si="6"/>
        <v>Winston Churchilllaan 227, Spijkenisse</v>
      </c>
      <c r="B125" s="464"/>
      <c r="C125" s="467" t="e">
        <f ca="1">C66*'1-Contractblad totaal'!$G$14</f>
        <v>#DIV/0!</v>
      </c>
      <c r="D125" s="467" t="e">
        <f>E66*'1-Contractblad totaal'!$G$14</f>
        <v>#DIV/0!</v>
      </c>
      <c r="E125" s="467" t="e">
        <f ca="1">F66*'1-Contractblad totaal'!$G$14</f>
        <v>#DIV/0!</v>
      </c>
      <c r="F125" s="467" t="e">
        <f ca="1">G66*'1-Contractblad totaal'!$G$22</f>
        <v>#DIV/0!</v>
      </c>
      <c r="G125" s="467" t="e">
        <f ca="1">I66*'1-Contractblad totaal'!$G$16</f>
        <v>#DIV/0!</v>
      </c>
      <c r="H125" s="467" t="e">
        <f ca="1">K66*'1-Contractblad totaal'!$G$24</f>
        <v>#DIV/0!</v>
      </c>
      <c r="I125" s="467" t="e">
        <f t="shared" ca="1" si="7"/>
        <v>#DIV/0!</v>
      </c>
      <c r="J125" s="655">
        <f>SUMIF('8-Additionele werkzaamheden'!$A:$A,'2-Kosten per locatie'!A125,'8-Additionele werkzaamheden'!$H:$H)</f>
        <v>0</v>
      </c>
      <c r="K125" s="467">
        <f>SUMIF('10-Glasbewassing'!$A:$A,'2-Kosten per locatie'!A125,'10-Glasbewassing'!$H:$H)</f>
        <v>0</v>
      </c>
      <c r="L125" s="655">
        <f>SUMIF('12a-Sanitaire voorzieningen'!$A$54:$A$83,'2-Kosten per locatie'!A125,'12a-Sanitaire voorzieningen'!$M$54:$M$83)</f>
        <v>0</v>
      </c>
      <c r="M125" s="655">
        <f>SUMIF('11-Machinekosten'!$A:$A,'2-Kosten per locatie'!A66,'11-Machinekosten'!$Q:$Q)</f>
        <v>0</v>
      </c>
      <c r="N125" s="467" t="e">
        <f t="shared" ca="1" si="5"/>
        <v>#DIV/0!</v>
      </c>
      <c r="O125" s="116"/>
      <c r="P125" s="116"/>
    </row>
    <row r="126" spans="1:16" s="115" customFormat="1" ht="15" customHeight="1">
      <c r="A126" s="114" t="s">
        <v>9</v>
      </c>
      <c r="B126" s="466">
        <f>SUM(B70:B125)</f>
        <v>0</v>
      </c>
      <c r="C126" s="468" t="e">
        <f ca="1">SUM(C70:C125)</f>
        <v>#DIV/0!</v>
      </c>
      <c r="D126" s="468" t="e">
        <f t="shared" ref="D126:F126" si="8">SUM(D70:D125)</f>
        <v>#DIV/0!</v>
      </c>
      <c r="E126" s="468" t="e">
        <f t="shared" ca="1" si="8"/>
        <v>#DIV/0!</v>
      </c>
      <c r="F126" s="468" t="e">
        <f t="shared" ca="1" si="8"/>
        <v>#DIV/0!</v>
      </c>
      <c r="G126" s="468" t="e">
        <f t="shared" ref="G126" ca="1" si="9">SUM(G70:G125)</f>
        <v>#DIV/0!</v>
      </c>
      <c r="H126" s="468" t="e">
        <f t="shared" ref="H126:K126" ca="1" si="10">SUM(H70:H125)</f>
        <v>#DIV/0!</v>
      </c>
      <c r="I126" s="468" t="e">
        <f t="shared" ca="1" si="10"/>
        <v>#DIV/0!</v>
      </c>
      <c r="J126" s="468">
        <f t="shared" si="10"/>
        <v>0</v>
      </c>
      <c r="K126" s="468">
        <f t="shared" si="10"/>
        <v>0</v>
      </c>
      <c r="L126" s="468">
        <f>SUM(L70:L125)</f>
        <v>0</v>
      </c>
      <c r="M126" s="468">
        <f>SUM(M70:M125)</f>
        <v>0</v>
      </c>
      <c r="N126" s="468" t="e">
        <f ca="1">SUM(N70:N125)</f>
        <v>#DIV/0!</v>
      </c>
      <c r="O126" s="116"/>
      <c r="P126" s="116"/>
    </row>
    <row r="127" spans="1:16" ht="14.1" customHeight="1">
      <c r="H127" s="116"/>
      <c r="I127" s="116"/>
    </row>
  </sheetData>
  <mergeCells count="2">
    <mergeCell ref="C9:G9"/>
    <mergeCell ref="H9:K9"/>
  </mergeCells>
  <printOptions horizontalCentered="1" gridLinesSet="0"/>
  <pageMargins left="0.19685039370078741" right="0.19685039370078741" top="0.59055118110236227" bottom="0.78740157480314965" header="0.39370078740157483" footer="0.19685039370078741"/>
  <pageSetup paperSize="9" scale="57"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43"/>
  <sheetViews>
    <sheetView showGridLines="0" zoomScale="90" zoomScaleNormal="90" workbookViewId="0">
      <pane ySplit="9" topLeftCell="A10" activePane="bottomLeft" state="frozen"/>
      <selection activeCell="D33" sqref="D33"/>
      <selection pane="bottomLeft" activeCell="A10" sqref="A10"/>
    </sheetView>
  </sheetViews>
  <sheetFormatPr defaultColWidth="9.109375" defaultRowHeight="13.2"/>
  <cols>
    <col min="1" max="1" width="29.6640625" style="4" customWidth="1"/>
    <col min="2" max="10" width="9.109375" style="4" customWidth="1"/>
    <col min="11" max="13" width="9.109375" style="4"/>
    <col min="14" max="14" width="9.109375" style="4" customWidth="1"/>
    <col min="15" max="15" width="13.77734375" style="4" bestFit="1" customWidth="1"/>
    <col min="16" max="16" width="9.109375" style="123"/>
    <col min="17" max="17" width="9.77734375" style="4" customWidth="1"/>
    <col min="18" max="18" width="11.5546875" style="123" hidden="1" customWidth="1"/>
    <col min="19" max="19" width="9.88671875" style="4" customWidth="1"/>
    <col min="20" max="20" width="9.109375" style="4" customWidth="1"/>
    <col min="21" max="21" width="47.77734375" style="4" bestFit="1" customWidth="1"/>
    <col min="22" max="23" width="9.109375" style="4"/>
    <col min="24" max="24" width="30.44140625" style="4" customWidth="1"/>
    <col min="25" max="16384" width="9.109375" style="4"/>
  </cols>
  <sheetData>
    <row r="1" spans="1:22">
      <c r="A1" s="431" t="s">
        <v>28</v>
      </c>
    </row>
    <row r="3" spans="1:22" ht="15">
      <c r="A3" s="146" t="s">
        <v>32</v>
      </c>
      <c r="B3" s="147" t="str">
        <f>'1-Contractblad totaal'!B3</f>
        <v>Gemeente Nissewaard</v>
      </c>
      <c r="C3" s="147"/>
      <c r="D3" s="147"/>
      <c r="E3" s="147"/>
      <c r="F3" s="147"/>
      <c r="G3" s="147"/>
      <c r="H3" s="147"/>
      <c r="I3" s="147"/>
      <c r="J3" s="430"/>
      <c r="K3" s="430"/>
      <c r="L3" s="645"/>
      <c r="M3" s="645"/>
    </row>
    <row r="4" spans="1:22" ht="15">
      <c r="A4" s="146" t="s">
        <v>15</v>
      </c>
      <c r="B4" s="147" t="str">
        <f ca="1">MID(CELL("bestandsnaam",$B$7),SEARCH("]",CELL("bestandsnaam",$B$7),1)+1,256)</f>
        <v>3-Productie normen</v>
      </c>
      <c r="C4" s="147"/>
      <c r="D4" s="147"/>
      <c r="E4" s="147"/>
      <c r="F4" s="147"/>
      <c r="G4" s="147"/>
      <c r="H4" s="147"/>
      <c r="I4" s="147"/>
      <c r="J4" s="148"/>
      <c r="K4" s="148"/>
    </row>
    <row r="5" spans="1:22" ht="15">
      <c r="A5" s="146" t="s">
        <v>94</v>
      </c>
      <c r="B5" s="147" t="str">
        <f>'1-Contractblad totaal'!B5</f>
        <v>Diverse locaties</v>
      </c>
      <c r="C5" s="147"/>
      <c r="D5" s="147"/>
      <c r="E5" s="147"/>
      <c r="F5" s="147"/>
      <c r="G5" s="147"/>
      <c r="H5" s="147"/>
      <c r="I5" s="147"/>
      <c r="J5" s="148"/>
      <c r="K5" s="148"/>
    </row>
    <row r="6" spans="1:22" ht="15">
      <c r="A6" s="146" t="s">
        <v>72</v>
      </c>
      <c r="B6" s="147" t="str">
        <f>'1-Contractblad totaal'!B6</f>
        <v>GNW-EA-ID.RT-2020</v>
      </c>
      <c r="C6" s="147"/>
      <c r="D6" s="147"/>
      <c r="E6" s="147"/>
      <c r="F6" s="147"/>
      <c r="G6" s="147"/>
      <c r="H6" s="147"/>
      <c r="I6" s="147"/>
      <c r="J6" s="148"/>
      <c r="K6" s="148"/>
      <c r="L6" s="428" t="s">
        <v>220</v>
      </c>
      <c r="M6" s="429"/>
      <c r="N6" s="144" t="e">
        <f>SUM('4-Basis ruimtestaat'!AB:AB)/SUM('4-Basis ruimtestaat'!R:T)</f>
        <v>#DIV/0!</v>
      </c>
      <c r="O6" s="145" t="s">
        <v>221</v>
      </c>
    </row>
    <row r="7" spans="1:22">
      <c r="A7" s="124"/>
      <c r="B7" s="125"/>
      <c r="C7" s="125"/>
      <c r="D7" s="662"/>
      <c r="E7" s="662"/>
      <c r="F7" s="662"/>
      <c r="G7" s="662"/>
      <c r="H7" s="662"/>
      <c r="I7" s="662"/>
      <c r="J7" s="125"/>
      <c r="K7" s="125"/>
      <c r="L7" s="126"/>
      <c r="M7" s="126"/>
      <c r="N7" s="127"/>
      <c r="O7" s="128"/>
      <c r="P7" s="131"/>
      <c r="Q7" s="130"/>
      <c r="R7" s="131"/>
      <c r="S7" s="129"/>
      <c r="T7" s="130"/>
      <c r="U7" s="130"/>
      <c r="V7" s="130"/>
    </row>
    <row r="8" spans="1:22" ht="27.75" customHeight="1">
      <c r="A8" s="141" t="s">
        <v>122</v>
      </c>
      <c r="B8" s="142">
        <v>1</v>
      </c>
      <c r="C8" s="142">
        <v>2</v>
      </c>
      <c r="D8" s="142">
        <v>12</v>
      </c>
      <c r="E8" s="142">
        <v>52</v>
      </c>
      <c r="F8" s="142">
        <v>78</v>
      </c>
      <c r="G8" s="142">
        <v>104</v>
      </c>
      <c r="H8" s="142">
        <v>120</v>
      </c>
      <c r="I8" s="142">
        <v>156</v>
      </c>
      <c r="J8" s="142">
        <v>200</v>
      </c>
      <c r="K8" s="142">
        <v>232</v>
      </c>
      <c r="L8" s="142">
        <v>255</v>
      </c>
      <c r="M8" s="130"/>
      <c r="N8" s="531"/>
      <c r="O8" s="135"/>
      <c r="P8" s="432"/>
      <c r="Q8" s="432"/>
      <c r="R8" s="432">
        <v>1.5</v>
      </c>
      <c r="S8" s="132"/>
      <c r="T8" s="132"/>
    </row>
    <row r="9" spans="1:22" ht="30" customHeight="1">
      <c r="A9" s="422" t="s">
        <v>66</v>
      </c>
      <c r="B9" s="710" t="s">
        <v>139</v>
      </c>
      <c r="C9" s="711"/>
      <c r="D9" s="711"/>
      <c r="E9" s="711"/>
      <c r="F9" s="711"/>
      <c r="G9" s="711"/>
      <c r="H9" s="711"/>
      <c r="I9" s="711"/>
      <c r="J9" s="711"/>
      <c r="K9" s="711"/>
      <c r="L9" s="712"/>
      <c r="M9" s="420" t="s">
        <v>2190</v>
      </c>
      <c r="N9" s="421"/>
      <c r="O9" s="628" t="s">
        <v>225</v>
      </c>
      <c r="P9" s="143" t="s">
        <v>217</v>
      </c>
      <c r="Q9" s="143" t="s">
        <v>218</v>
      </c>
      <c r="R9" s="143" t="s">
        <v>264</v>
      </c>
    </row>
    <row r="10" spans="1:22" ht="13.8" thickBot="1">
      <c r="A10" s="224" t="s">
        <v>1857</v>
      </c>
      <c r="B10" s="608"/>
      <c r="C10" s="608"/>
      <c r="D10" s="608"/>
      <c r="E10" s="609"/>
      <c r="F10" s="609"/>
      <c r="G10" s="608"/>
      <c r="H10" s="609"/>
      <c r="I10" s="609"/>
      <c r="J10" s="609"/>
      <c r="K10" s="609"/>
      <c r="L10" s="609"/>
      <c r="M10" s="134">
        <v>1</v>
      </c>
      <c r="N10" s="130"/>
      <c r="O10" s="423">
        <f>SUMIF('4-Basis ruimtestaat'!H:H,'3-Productie normen'!A10,'4-Basis ruimtestaat'!J:J)</f>
        <v>9375.9200038051604</v>
      </c>
      <c r="P10" s="4"/>
      <c r="R10" s="130"/>
      <c r="S10" s="418"/>
      <c r="T10" s="418"/>
    </row>
    <row r="11" spans="1:22">
      <c r="A11" s="224" t="s">
        <v>110</v>
      </c>
      <c r="B11" s="608"/>
      <c r="C11" s="608"/>
      <c r="D11" s="608"/>
      <c r="E11" s="609"/>
      <c r="F11" s="608"/>
      <c r="G11" s="608"/>
      <c r="H11" s="608"/>
      <c r="I11" s="608"/>
      <c r="J11" s="609"/>
      <c r="K11" s="609"/>
      <c r="L11" s="609"/>
      <c r="M11" s="134">
        <v>4</v>
      </c>
      <c r="N11" s="130"/>
      <c r="O11" s="423">
        <f>SUMIF('4-Basis ruimtestaat'!H:H,'3-Productie normen'!A11,'4-Basis ruimtestaat'!J:J)</f>
        <v>1772.600001525879</v>
      </c>
      <c r="P11" s="4"/>
      <c r="R11" s="188"/>
      <c r="S11" s="532"/>
      <c r="T11" s="533"/>
      <c r="U11" s="534"/>
    </row>
    <row r="12" spans="1:22">
      <c r="A12" s="224" t="s">
        <v>573</v>
      </c>
      <c r="B12" s="608"/>
      <c r="C12" s="608"/>
      <c r="D12" s="609"/>
      <c r="E12" s="609"/>
      <c r="F12" s="608"/>
      <c r="G12" s="608"/>
      <c r="H12" s="608"/>
      <c r="I12" s="608"/>
      <c r="J12" s="608"/>
      <c r="K12" s="608"/>
      <c r="L12" s="608"/>
      <c r="M12" s="134">
        <v>6</v>
      </c>
      <c r="N12" s="130"/>
      <c r="O12" s="423">
        <f>SUMIF('4-Basis ruimtestaat'!H:H,'3-Productie normen'!A12,'4-Basis ruimtestaat'!J:J)</f>
        <v>968.8</v>
      </c>
      <c r="P12" s="4"/>
      <c r="R12" s="188"/>
      <c r="S12" s="646" t="s">
        <v>123</v>
      </c>
      <c r="T12" s="149" t="s">
        <v>215</v>
      </c>
      <c r="U12" s="535" t="s">
        <v>256</v>
      </c>
    </row>
    <row r="13" spans="1:22">
      <c r="A13" s="224" t="s">
        <v>1858</v>
      </c>
      <c r="B13" s="608"/>
      <c r="C13" s="608"/>
      <c r="D13" s="608"/>
      <c r="E13" s="609"/>
      <c r="F13" s="608"/>
      <c r="G13" s="608"/>
      <c r="H13" s="608"/>
      <c r="I13" s="609"/>
      <c r="J13" s="608"/>
      <c r="K13" s="609"/>
      <c r="L13" s="609"/>
      <c r="M13" s="134">
        <v>2</v>
      </c>
      <c r="N13" s="130"/>
      <c r="O13" s="423">
        <f>SUMIF('4-Basis ruimtestaat'!H:H,'3-Productie normen'!A13,'4-Basis ruimtestaat'!J:J)</f>
        <v>55.490000009536736</v>
      </c>
      <c r="P13" s="4"/>
      <c r="R13" s="188"/>
      <c r="S13" s="647">
        <v>1</v>
      </c>
      <c r="T13" s="150">
        <v>2</v>
      </c>
      <c r="U13" s="681" t="s">
        <v>1860</v>
      </c>
    </row>
    <row r="14" spans="1:22">
      <c r="A14" s="224" t="s">
        <v>1</v>
      </c>
      <c r="B14" s="608"/>
      <c r="C14" s="608"/>
      <c r="D14" s="609"/>
      <c r="E14" s="609"/>
      <c r="F14" s="608"/>
      <c r="G14" s="608"/>
      <c r="H14" s="608"/>
      <c r="I14" s="608"/>
      <c r="J14" s="609"/>
      <c r="K14" s="608"/>
      <c r="L14" s="609"/>
      <c r="M14" s="134">
        <v>3</v>
      </c>
      <c r="N14" s="130"/>
      <c r="O14" s="423">
        <f>SUMIF('4-Basis ruimtestaat'!H:H,'3-Productie normen'!A14,'4-Basis ruimtestaat'!J:J)</f>
        <v>1484.6999993324278</v>
      </c>
      <c r="P14" s="4"/>
      <c r="R14" s="188"/>
      <c r="S14" s="647">
        <v>2</v>
      </c>
      <c r="T14" s="150">
        <v>3</v>
      </c>
      <c r="U14" s="681" t="s">
        <v>257</v>
      </c>
    </row>
    <row r="15" spans="1:22">
      <c r="A15" s="224" t="s">
        <v>335</v>
      </c>
      <c r="B15" s="608"/>
      <c r="C15" s="608"/>
      <c r="D15" s="608"/>
      <c r="E15" s="608"/>
      <c r="F15" s="608"/>
      <c r="G15" s="608"/>
      <c r="H15" s="608"/>
      <c r="I15" s="608"/>
      <c r="J15" s="608"/>
      <c r="K15" s="608"/>
      <c r="L15" s="609"/>
      <c r="M15" s="134">
        <v>3</v>
      </c>
      <c r="N15" s="130"/>
      <c r="O15" s="423">
        <f>SUMIF('4-Basis ruimtestaat'!H:H,'3-Productie normen'!A15,'4-Basis ruimtestaat'!J:J)</f>
        <v>272.3</v>
      </c>
      <c r="P15" s="4"/>
      <c r="R15" s="188"/>
      <c r="S15" s="647">
        <v>12</v>
      </c>
      <c r="T15" s="150">
        <v>4</v>
      </c>
      <c r="U15" s="681" t="s">
        <v>258</v>
      </c>
    </row>
    <row r="16" spans="1:22">
      <c r="A16" s="224" t="s">
        <v>1073</v>
      </c>
      <c r="B16" s="608"/>
      <c r="C16" s="608"/>
      <c r="D16" s="608"/>
      <c r="E16" s="608"/>
      <c r="F16" s="608"/>
      <c r="G16" s="608"/>
      <c r="H16" s="608"/>
      <c r="I16" s="608"/>
      <c r="J16" s="609"/>
      <c r="K16" s="609"/>
      <c r="L16" s="608"/>
      <c r="M16" s="134">
        <v>7</v>
      </c>
      <c r="N16" s="130"/>
      <c r="O16" s="423">
        <f>SUMIF('4-Basis ruimtestaat'!H:H,'3-Productie normen'!A16,'4-Basis ruimtestaat'!J:J)</f>
        <v>1911.9299988555906</v>
      </c>
      <c r="P16" s="4"/>
      <c r="R16" s="188"/>
      <c r="S16" s="647">
        <v>52</v>
      </c>
      <c r="T16" s="150">
        <v>5</v>
      </c>
      <c r="U16" s="681" t="s">
        <v>259</v>
      </c>
    </row>
    <row r="17" spans="1:22">
      <c r="A17" s="224" t="s">
        <v>1082</v>
      </c>
      <c r="B17" s="608"/>
      <c r="C17" s="608"/>
      <c r="D17" s="608"/>
      <c r="E17" s="608"/>
      <c r="F17" s="608"/>
      <c r="G17" s="608"/>
      <c r="H17" s="608"/>
      <c r="I17" s="608"/>
      <c r="J17" s="609"/>
      <c r="K17" s="608"/>
      <c r="L17" s="608"/>
      <c r="M17" s="134">
        <v>7</v>
      </c>
      <c r="N17" s="130"/>
      <c r="O17" s="423">
        <f>SUMIF('4-Basis ruimtestaat'!H:H,'3-Productie normen'!A17,'4-Basis ruimtestaat'!J:J)</f>
        <v>3295.969998474121</v>
      </c>
      <c r="P17" s="4"/>
      <c r="R17" s="188"/>
      <c r="S17" s="647">
        <v>78</v>
      </c>
      <c r="T17" s="150">
        <v>6</v>
      </c>
      <c r="U17" s="681" t="s">
        <v>2191</v>
      </c>
    </row>
    <row r="18" spans="1:22">
      <c r="A18" s="224" t="s">
        <v>458</v>
      </c>
      <c r="B18" s="609"/>
      <c r="C18" s="608"/>
      <c r="D18" s="609"/>
      <c r="E18" s="609"/>
      <c r="F18" s="608"/>
      <c r="G18" s="608"/>
      <c r="H18" s="608"/>
      <c r="I18" s="608"/>
      <c r="J18" s="608"/>
      <c r="K18" s="608"/>
      <c r="L18" s="608"/>
      <c r="M18" s="134">
        <v>5</v>
      </c>
      <c r="N18" s="130"/>
      <c r="O18" s="423">
        <f>SUMIF('4-Basis ruimtestaat'!H:H,'3-Productie normen'!A18,'4-Basis ruimtestaat'!J:J)</f>
        <v>702.96000151634234</v>
      </c>
      <c r="P18" s="4"/>
      <c r="R18" s="188"/>
      <c r="S18" s="647">
        <v>104</v>
      </c>
      <c r="T18" s="150">
        <v>7</v>
      </c>
      <c r="U18" s="681" t="s">
        <v>261</v>
      </c>
    </row>
    <row r="19" spans="1:22">
      <c r="A19" s="224" t="s">
        <v>313</v>
      </c>
      <c r="B19" s="608"/>
      <c r="C19" s="608"/>
      <c r="D19" s="608"/>
      <c r="E19" s="609"/>
      <c r="F19" s="608"/>
      <c r="G19" s="608"/>
      <c r="H19" s="608"/>
      <c r="I19" s="608"/>
      <c r="J19" s="609"/>
      <c r="K19" s="609"/>
      <c r="L19" s="609"/>
      <c r="M19" s="134">
        <v>2</v>
      </c>
      <c r="N19" s="135"/>
      <c r="O19" s="423">
        <f>SUMIF('4-Basis ruimtestaat'!H:H,'3-Productie normen'!A19,'4-Basis ruimtestaat'!J:J)</f>
        <v>402.29999804496771</v>
      </c>
      <c r="P19" s="4"/>
      <c r="R19" s="188"/>
      <c r="S19" s="647">
        <v>120</v>
      </c>
      <c r="T19" s="150">
        <v>8</v>
      </c>
      <c r="U19" s="681" t="s">
        <v>2192</v>
      </c>
    </row>
    <row r="20" spans="1:22">
      <c r="A20" s="224" t="s">
        <v>1020</v>
      </c>
      <c r="B20" s="608"/>
      <c r="C20" s="608"/>
      <c r="D20" s="608"/>
      <c r="E20" s="609"/>
      <c r="F20" s="608"/>
      <c r="G20" s="608"/>
      <c r="H20" s="608"/>
      <c r="I20" s="608"/>
      <c r="J20" s="608"/>
      <c r="K20" s="608"/>
      <c r="L20" s="608"/>
      <c r="M20" s="134">
        <v>6</v>
      </c>
      <c r="N20" s="135"/>
      <c r="O20" s="423">
        <f>SUMIF('4-Basis ruimtestaat'!H:H,'3-Productie normen'!A20,'4-Basis ruimtestaat'!J:J)</f>
        <v>65225</v>
      </c>
      <c r="P20" s="4"/>
      <c r="R20" s="188"/>
      <c r="S20" s="647">
        <v>156</v>
      </c>
      <c r="T20" s="150">
        <v>9</v>
      </c>
      <c r="U20" s="681" t="s">
        <v>262</v>
      </c>
    </row>
    <row r="21" spans="1:22">
      <c r="A21" s="224" t="s">
        <v>116</v>
      </c>
      <c r="B21" s="608"/>
      <c r="C21" s="608"/>
      <c r="D21" s="608"/>
      <c r="E21" s="608"/>
      <c r="F21" s="608"/>
      <c r="G21" s="608"/>
      <c r="H21" s="608"/>
      <c r="I21" s="608"/>
      <c r="J21" s="609"/>
      <c r="K21" s="609"/>
      <c r="L21" s="609"/>
      <c r="M21" s="134">
        <v>2</v>
      </c>
      <c r="N21" s="135"/>
      <c r="O21" s="423">
        <f>SUMIF('4-Basis ruimtestaat'!H:H,'3-Productie normen'!A21,'4-Basis ruimtestaat'!J:J)</f>
        <v>893.5</v>
      </c>
      <c r="P21" s="4"/>
      <c r="R21" s="513"/>
      <c r="S21" s="647">
        <v>200</v>
      </c>
      <c r="T21" s="150">
        <v>10</v>
      </c>
      <c r="U21" s="681" t="s">
        <v>2193</v>
      </c>
    </row>
    <row r="22" spans="1:22">
      <c r="A22" s="224" t="s">
        <v>18</v>
      </c>
      <c r="B22" s="608"/>
      <c r="C22" s="608"/>
      <c r="D22" s="608"/>
      <c r="E22" s="609"/>
      <c r="F22" s="609"/>
      <c r="G22" s="608"/>
      <c r="H22" s="608"/>
      <c r="I22" s="609"/>
      <c r="J22" s="609"/>
      <c r="K22" s="609"/>
      <c r="L22" s="609"/>
      <c r="M22" s="134">
        <v>3</v>
      </c>
      <c r="N22" s="135"/>
      <c r="O22" s="423">
        <f>SUMIF('4-Basis ruimtestaat'!H:H,'3-Productie normen'!A22,'4-Basis ruimtestaat'!J:J)</f>
        <v>2047.1700064563745</v>
      </c>
      <c r="P22" s="4"/>
      <c r="R22" s="513"/>
      <c r="S22" s="647">
        <v>232</v>
      </c>
      <c r="T22" s="150">
        <v>11</v>
      </c>
      <c r="U22" s="681" t="s">
        <v>2194</v>
      </c>
    </row>
    <row r="23" spans="1:22">
      <c r="A23" s="224" t="s">
        <v>236</v>
      </c>
      <c r="B23" s="608"/>
      <c r="C23" s="608"/>
      <c r="D23" s="608"/>
      <c r="E23" s="608"/>
      <c r="F23" s="608"/>
      <c r="G23" s="608"/>
      <c r="H23" s="608"/>
      <c r="I23" s="608"/>
      <c r="J23" s="609"/>
      <c r="K23" s="608"/>
      <c r="L23" s="609"/>
      <c r="M23" s="134">
        <v>5</v>
      </c>
      <c r="N23" s="135"/>
      <c r="O23" s="423">
        <f>SUMIF('4-Basis ruimtestaat'!H:H,'3-Productie normen'!A23,'4-Basis ruimtestaat'!J:J)</f>
        <v>8363.0999755859484</v>
      </c>
      <c r="P23" s="4"/>
      <c r="R23" s="513"/>
      <c r="S23" s="647">
        <v>255</v>
      </c>
      <c r="T23" s="150">
        <v>12</v>
      </c>
      <c r="U23" s="681" t="s">
        <v>260</v>
      </c>
    </row>
    <row r="24" spans="1:22" ht="13.8" thickBot="1">
      <c r="A24" s="224" t="s">
        <v>1258</v>
      </c>
      <c r="B24" s="608"/>
      <c r="C24" s="608"/>
      <c r="D24" s="609"/>
      <c r="E24" s="608"/>
      <c r="F24" s="608"/>
      <c r="G24" s="608"/>
      <c r="H24" s="608"/>
      <c r="I24" s="608"/>
      <c r="J24" s="608"/>
      <c r="K24" s="608"/>
      <c r="L24" s="608"/>
      <c r="M24" s="134">
        <v>5</v>
      </c>
      <c r="N24" s="135"/>
      <c r="O24" s="423">
        <f>SUMIF('4-Basis ruimtestaat'!H:H,'3-Productie normen'!A24,'4-Basis ruimtestaat'!J:J)</f>
        <v>1053.9100046157837</v>
      </c>
      <c r="P24" s="4"/>
      <c r="R24" s="135"/>
      <c r="S24" s="536"/>
      <c r="T24" s="537"/>
      <c r="U24" s="538"/>
    </row>
    <row r="25" spans="1:22">
      <c r="A25" s="224" t="s">
        <v>368</v>
      </c>
      <c r="B25" s="608"/>
      <c r="C25" s="609"/>
      <c r="D25" s="609"/>
      <c r="E25" s="609"/>
      <c r="F25" s="608"/>
      <c r="G25" s="609"/>
      <c r="H25" s="608"/>
      <c r="I25" s="608"/>
      <c r="J25" s="609"/>
      <c r="K25" s="609"/>
      <c r="L25" s="609"/>
      <c r="M25" s="134">
        <v>5</v>
      </c>
      <c r="N25" s="135"/>
      <c r="O25" s="423">
        <f>SUMIF('4-Basis ruimtestaat'!H:H,'3-Productie normen'!A25,'4-Basis ruimtestaat'!J:J)</f>
        <v>1357.6499992990491</v>
      </c>
      <c r="P25" s="4"/>
      <c r="R25" s="135"/>
      <c r="V25" s="319"/>
    </row>
    <row r="26" spans="1:22">
      <c r="A26" s="224" t="s">
        <v>1472</v>
      </c>
      <c r="B26" s="608"/>
      <c r="C26" s="608"/>
      <c r="D26" s="608"/>
      <c r="E26" s="608"/>
      <c r="F26" s="608"/>
      <c r="G26" s="608"/>
      <c r="H26" s="608"/>
      <c r="I26" s="608"/>
      <c r="J26" s="609"/>
      <c r="K26" s="608"/>
      <c r="L26" s="608"/>
      <c r="M26" s="134">
        <v>5</v>
      </c>
      <c r="N26" s="135"/>
      <c r="O26" s="423">
        <f>SUMIF('4-Basis ruimtestaat'!H:H,'3-Productie normen'!A26,'4-Basis ruimtestaat'!J:J)</f>
        <v>499.48999786376953</v>
      </c>
      <c r="P26" s="4"/>
      <c r="R26" s="135"/>
      <c r="V26" s="319"/>
    </row>
    <row r="27" spans="1:22">
      <c r="A27" s="224" t="s">
        <v>234</v>
      </c>
      <c r="B27" s="608"/>
      <c r="C27" s="608"/>
      <c r="D27" s="608"/>
      <c r="E27" s="609"/>
      <c r="F27" s="608"/>
      <c r="G27" s="608"/>
      <c r="H27" s="608"/>
      <c r="I27" s="609"/>
      <c r="J27" s="609"/>
      <c r="K27" s="609"/>
      <c r="L27" s="609"/>
      <c r="M27" s="134">
        <v>1</v>
      </c>
      <c r="N27" s="135"/>
      <c r="O27" s="423">
        <f>SUMIF('4-Basis ruimtestaat'!H:H,'3-Productie normen'!A27,'4-Basis ruimtestaat'!J:J)</f>
        <v>2308.7499856948853</v>
      </c>
      <c r="P27" s="4"/>
      <c r="R27" s="135"/>
      <c r="S27" s="629"/>
    </row>
    <row r="28" spans="1:22">
      <c r="A28" s="224" t="s">
        <v>1856</v>
      </c>
      <c r="B28" s="608"/>
      <c r="C28" s="608"/>
      <c r="D28" s="608"/>
      <c r="E28" s="609"/>
      <c r="F28" s="608"/>
      <c r="G28" s="609"/>
      <c r="H28" s="608"/>
      <c r="I28" s="609"/>
      <c r="J28" s="609"/>
      <c r="K28" s="609"/>
      <c r="L28" s="609"/>
      <c r="M28" s="134">
        <v>5</v>
      </c>
      <c r="N28" s="135"/>
      <c r="O28" s="423">
        <f>SUMIF('4-Basis ruimtestaat'!H:H,'3-Productie normen'!A28,'4-Basis ruimtestaat'!J:J)</f>
        <v>8574.3499897575384</v>
      </c>
      <c r="P28" s="4"/>
      <c r="R28" s="135"/>
    </row>
    <row r="29" spans="1:22">
      <c r="A29" s="224" t="s">
        <v>346</v>
      </c>
      <c r="B29" s="136"/>
      <c r="C29" s="136"/>
      <c r="D29" s="136"/>
      <c r="E29" s="136"/>
      <c r="F29" s="136"/>
      <c r="G29" s="608"/>
      <c r="H29" s="608"/>
      <c r="I29" s="136"/>
      <c r="J29" s="136"/>
      <c r="K29" s="136"/>
      <c r="L29" s="609"/>
      <c r="M29" s="134">
        <v>5</v>
      </c>
      <c r="N29" s="135"/>
      <c r="O29" s="423">
        <f>SUMIF('4-Basis ruimtestaat'!H:H,'3-Productie normen'!A29,'4-Basis ruimtestaat'!J:J)</f>
        <v>1035.1999999999998</v>
      </c>
      <c r="P29" s="4"/>
      <c r="R29" s="135"/>
    </row>
    <row r="30" spans="1:22">
      <c r="A30" s="133" t="s">
        <v>223</v>
      </c>
      <c r="B30" s="136"/>
      <c r="C30" s="136"/>
      <c r="D30" s="136"/>
      <c r="E30" s="136"/>
      <c r="F30" s="136"/>
      <c r="G30" s="136"/>
      <c r="H30" s="136"/>
      <c r="I30" s="136"/>
      <c r="J30" s="136"/>
      <c r="K30" s="136"/>
      <c r="L30" s="136"/>
      <c r="M30" s="134"/>
      <c r="N30" s="135"/>
      <c r="O30" s="423">
        <f>SUMIF('4-Basis ruimtestaat'!H:H,'3-Productie normen'!A30,'4-Basis ruimtestaat'!J:J)</f>
        <v>4609.3999949502931</v>
      </c>
      <c r="P30" s="4"/>
      <c r="R30" s="135"/>
    </row>
    <row r="31" spans="1:22">
      <c r="A31" s="424" t="s">
        <v>9</v>
      </c>
      <c r="B31" s="137"/>
      <c r="C31" s="137"/>
      <c r="D31" s="137"/>
      <c r="E31" s="137"/>
      <c r="F31" s="137"/>
      <c r="G31" s="137"/>
      <c r="H31" s="137"/>
      <c r="I31" s="137"/>
      <c r="J31" s="137"/>
      <c r="K31" s="137"/>
      <c r="L31" s="137"/>
      <c r="M31" s="426"/>
      <c r="N31" s="425"/>
      <c r="O31" s="427">
        <f>SUM(O10:O30)</f>
        <v>116210.48995578766</v>
      </c>
      <c r="P31" s="4"/>
      <c r="R31" s="135"/>
    </row>
    <row r="32" spans="1:22">
      <c r="O32" s="319"/>
      <c r="P32" s="4"/>
      <c r="R32" s="135"/>
    </row>
    <row r="33" spans="1:22">
      <c r="O33" s="319"/>
      <c r="P33" s="4"/>
      <c r="R33" s="135"/>
    </row>
    <row r="34" spans="1:22">
      <c r="A34" s="139" t="s">
        <v>219</v>
      </c>
      <c r="B34" s="140">
        <v>2</v>
      </c>
      <c r="C34" s="140">
        <v>3</v>
      </c>
      <c r="D34" s="140">
        <v>4</v>
      </c>
      <c r="E34" s="140">
        <v>5</v>
      </c>
      <c r="F34" s="140">
        <v>6</v>
      </c>
      <c r="G34" s="140">
        <v>7</v>
      </c>
      <c r="H34" s="140">
        <v>8</v>
      </c>
      <c r="I34" s="140">
        <v>9</v>
      </c>
      <c r="J34" s="140">
        <v>10</v>
      </c>
      <c r="K34" s="140">
        <v>11</v>
      </c>
      <c r="L34" s="140">
        <v>12</v>
      </c>
      <c r="M34" s="644"/>
      <c r="N34" s="644"/>
      <c r="O34" s="644"/>
      <c r="P34" s="4"/>
      <c r="R34" s="135"/>
    </row>
    <row r="35" spans="1:22">
      <c r="P35" s="4"/>
      <c r="R35" s="135"/>
    </row>
    <row r="36" spans="1:22">
      <c r="P36" s="4"/>
      <c r="R36" s="135"/>
      <c r="U36" s="135"/>
    </row>
    <row r="37" spans="1:22">
      <c r="P37" s="4"/>
      <c r="R37" s="4"/>
      <c r="U37" s="135"/>
    </row>
    <row r="38" spans="1:22">
      <c r="Q38" s="135"/>
      <c r="T38" s="188"/>
      <c r="U38" s="418"/>
    </row>
    <row r="39" spans="1:22">
      <c r="Q39" s="135"/>
      <c r="T39" s="188"/>
      <c r="U39" s="418"/>
    </row>
    <row r="40" spans="1:22">
      <c r="T40" s="188"/>
      <c r="U40" s="188"/>
      <c r="V40" s="135"/>
    </row>
    <row r="41" spans="1:22">
      <c r="T41" s="188"/>
      <c r="U41" s="188"/>
      <c r="V41" s="135"/>
    </row>
    <row r="42" spans="1:22">
      <c r="T42" s="188"/>
      <c r="U42" s="188"/>
      <c r="V42" s="135"/>
    </row>
    <row r="43" spans="1:22">
      <c r="V43" s="135"/>
    </row>
  </sheetData>
  <mergeCells count="1">
    <mergeCell ref="B9:L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B1829"/>
  <sheetViews>
    <sheetView showGridLines="0" showZeros="0" zoomScale="80" zoomScaleNormal="80" zoomScalePageLayoutView="75" workbookViewId="0">
      <pane xSplit="1" ySplit="9" topLeftCell="B10" activePane="bottomRight" state="frozen"/>
      <selection activeCell="D33" sqref="D33"/>
      <selection pane="topRight" activeCell="D33" sqref="D33"/>
      <selection pane="bottomLeft" activeCell="D33" sqref="D33"/>
      <selection pane="bottomRight" activeCell="B10" sqref="B10"/>
    </sheetView>
  </sheetViews>
  <sheetFormatPr defaultColWidth="8.6640625" defaultRowHeight="14.1" customHeight="1"/>
  <cols>
    <col min="1" max="1" width="5" style="4" bestFit="1" customWidth="1"/>
    <col min="2" max="2" width="44" style="4" bestFit="1" customWidth="1"/>
    <col min="3" max="3" width="35.44140625" style="4" customWidth="1"/>
    <col min="4" max="4" width="12" style="525" customWidth="1"/>
    <col min="5" max="5" width="10.109375" style="525" customWidth="1"/>
    <col min="6" max="7" width="23.44140625" style="4" customWidth="1"/>
    <col min="8" max="8" width="19.5546875" style="4" customWidth="1"/>
    <col min="9" max="9" width="31.88671875" style="4" bestFit="1" customWidth="1"/>
    <col min="10" max="10" width="8.5546875" style="4" customWidth="1"/>
    <col min="11" max="13" width="10.33203125" style="435" customWidth="1"/>
    <col min="14" max="14" width="9.109375" style="547" customWidth="1"/>
    <col min="15" max="16" width="9.109375" style="190" customWidth="1"/>
    <col min="17" max="17" width="9.109375" style="190" hidden="1" customWidth="1"/>
    <col min="18" max="18" width="12.5546875" style="4" bestFit="1" customWidth="1"/>
    <col min="19" max="19" width="12.5546875" style="4" customWidth="1"/>
    <col min="20" max="20" width="9.88671875" style="4" customWidth="1"/>
    <col min="21" max="21" width="12" style="4" bestFit="1" customWidth="1"/>
    <col min="22" max="22" width="16.6640625" style="4" customWidth="1"/>
    <col min="23" max="23" width="9.33203125" style="4" customWidth="1"/>
    <col min="24" max="24" width="9.33203125" style="4" hidden="1" customWidth="1"/>
    <col min="25" max="25" width="9.33203125" style="663" customWidth="1"/>
    <col min="26" max="26" width="35.109375" style="4" customWidth="1"/>
    <col min="27" max="27" width="3" style="4" customWidth="1"/>
    <col min="28" max="28" width="11.109375" style="4" customWidth="1"/>
    <col min="29" max="29" width="15.5546875" style="4" bestFit="1" customWidth="1"/>
    <col min="30" max="16384" width="8.6640625" style="4"/>
  </cols>
  <sheetData>
    <row r="1" spans="1:28" ht="13.2">
      <c r="B1" s="431" t="s">
        <v>28</v>
      </c>
      <c r="D1" s="615"/>
      <c r="K1" s="123"/>
      <c r="L1" s="123"/>
      <c r="M1" s="123"/>
      <c r="N1" s="151"/>
      <c r="O1" s="123"/>
      <c r="P1" s="4"/>
      <c r="Q1" s="4"/>
    </row>
    <row r="2" spans="1:28" ht="14.1" customHeight="1">
      <c r="A2" s="152">
        <v>2</v>
      </c>
      <c r="B2" s="153"/>
      <c r="C2" s="153"/>
      <c r="D2" s="155"/>
      <c r="E2" s="155"/>
      <c r="F2" s="156"/>
      <c r="G2" s="161"/>
      <c r="H2" s="161"/>
      <c r="I2" s="159"/>
      <c r="J2" s="622"/>
      <c r="K2" s="623"/>
      <c r="L2" s="623"/>
      <c r="M2" s="623"/>
      <c r="N2" s="539"/>
      <c r="O2" s="158"/>
      <c r="P2" s="158"/>
      <c r="Q2" s="158"/>
      <c r="R2" s="159"/>
      <c r="S2" s="159"/>
      <c r="T2" s="160"/>
      <c r="U2" s="160"/>
      <c r="V2" s="160"/>
      <c r="W2" s="160"/>
      <c r="X2" s="160"/>
      <c r="Y2" s="664"/>
      <c r="Z2" s="161"/>
    </row>
    <row r="3" spans="1:28" ht="14.1" customHeight="1">
      <c r="A3" s="152">
        <v>3</v>
      </c>
      <c r="B3" s="121" t="str">
        <f>'1-Contractblad totaal'!A3</f>
        <v>Naam opdrachtgever</v>
      </c>
      <c r="C3" s="147" t="str">
        <f>'1-Contractblad totaal'!B3</f>
        <v>Gemeente Nissewaard</v>
      </c>
      <c r="E3" s="162"/>
      <c r="F3" s="47"/>
      <c r="G3" s="159"/>
      <c r="H3" s="47"/>
      <c r="I3" s="159"/>
      <c r="J3" s="622"/>
      <c r="K3" s="623"/>
      <c r="L3" s="623"/>
      <c r="M3" s="623"/>
      <c r="N3" s="539"/>
      <c r="O3" s="158"/>
      <c r="P3" s="158"/>
      <c r="Q3" s="158"/>
      <c r="R3" s="159"/>
      <c r="S3" s="159"/>
      <c r="T3" s="160"/>
      <c r="U3" s="160"/>
      <c r="V3" s="160"/>
      <c r="W3" s="160"/>
      <c r="X3" s="160"/>
      <c r="Y3" s="664"/>
      <c r="Z3" s="161"/>
    </row>
    <row r="4" spans="1:28" ht="14.1" customHeight="1">
      <c r="A4" s="152">
        <v>4</v>
      </c>
      <c r="B4" s="121" t="str">
        <f>'1-Contractblad totaal'!A4</f>
        <v>Calculatie onderdeel</v>
      </c>
      <c r="C4" s="147" t="str">
        <f ca="1">MID(CELL("bestandsnaam",$D$9),SEARCH("]",CELL("bestandsnaam",$D$9),1)+1,256)</f>
        <v>4-Basis ruimtestaat</v>
      </c>
      <c r="E4" s="163"/>
      <c r="G4" s="47"/>
      <c r="H4" s="47"/>
      <c r="I4" s="159"/>
      <c r="J4" s="622"/>
      <c r="K4" s="623"/>
      <c r="L4" s="623"/>
      <c r="M4" s="623"/>
      <c r="N4" s="539"/>
      <c r="O4" s="158"/>
      <c r="P4" s="158"/>
      <c r="Q4" s="158"/>
      <c r="R4" s="159"/>
      <c r="S4" s="159"/>
      <c r="T4" s="160"/>
      <c r="U4" s="160"/>
      <c r="V4" s="160"/>
      <c r="W4" s="160"/>
      <c r="X4" s="160"/>
      <c r="Y4" s="664"/>
      <c r="Z4" s="161"/>
    </row>
    <row r="5" spans="1:28" ht="14.1" customHeight="1">
      <c r="A5" s="152">
        <v>5</v>
      </c>
      <c r="B5" s="121" t="str">
        <f>'1-Contractblad totaal'!A5</f>
        <v>Gebouw/plaats</v>
      </c>
      <c r="C5" s="147" t="str">
        <f>'1-Contractblad totaal'!B5</f>
        <v>Diverse locaties</v>
      </c>
      <c r="E5" s="162"/>
      <c r="F5" s="47"/>
      <c r="G5" s="47"/>
      <c r="H5" s="47"/>
      <c r="I5" s="159"/>
      <c r="J5" s="622"/>
      <c r="K5" s="623"/>
      <c r="L5" s="623"/>
      <c r="M5" s="623"/>
      <c r="N5" s="629"/>
      <c r="O5" s="158"/>
      <c r="P5" s="158"/>
      <c r="Q5" s="158"/>
      <c r="R5" s="159"/>
      <c r="S5" s="159"/>
      <c r="T5" s="160"/>
      <c r="U5" s="160"/>
      <c r="V5" s="160"/>
      <c r="W5" s="160"/>
      <c r="X5" s="160"/>
      <c r="Y5" s="664"/>
      <c r="Z5" s="161"/>
    </row>
    <row r="6" spans="1:28" ht="14.1" customHeight="1">
      <c r="A6" s="152">
        <v>6</v>
      </c>
      <c r="B6" s="121" t="str">
        <f>'1-Contractblad totaal'!A6</f>
        <v>Referentie nummer</v>
      </c>
      <c r="C6" s="147" t="str">
        <f>'1-Contractblad totaal'!B6</f>
        <v>GNW-EA-ID.RT-2020</v>
      </c>
      <c r="E6" s="162"/>
      <c r="F6" s="47"/>
      <c r="G6" s="47"/>
      <c r="H6" s="47"/>
      <c r="I6" s="159"/>
      <c r="J6" s="622"/>
      <c r="K6" s="623"/>
      <c r="L6" s="623"/>
      <c r="M6" s="623"/>
      <c r="N6" s="629"/>
      <c r="O6" s="158"/>
      <c r="P6" s="158"/>
      <c r="Q6" s="158"/>
      <c r="R6" s="159"/>
      <c r="S6" s="159"/>
      <c r="T6" s="160"/>
      <c r="U6" s="160"/>
      <c r="V6" s="713" t="s">
        <v>124</v>
      </c>
      <c r="W6" s="714"/>
      <c r="X6" s="715"/>
      <c r="Y6" s="664"/>
      <c r="Z6" s="161"/>
    </row>
    <row r="7" spans="1:28" ht="12.75" customHeight="1">
      <c r="A7" s="152">
        <v>7</v>
      </c>
      <c r="B7" s="121" t="str">
        <f>'1-Contractblad totaal'!A8</f>
        <v>Naam dienstverlener</v>
      </c>
      <c r="C7" s="147">
        <f>'1-Contractblad totaal'!B8</f>
        <v>0</v>
      </c>
      <c r="E7" s="162"/>
      <c r="G7" s="47"/>
      <c r="H7" s="47"/>
      <c r="I7" s="159"/>
      <c r="J7" s="622"/>
      <c r="K7" s="624"/>
      <c r="L7" s="624"/>
      <c r="M7" s="624"/>
      <c r="N7" s="539"/>
      <c r="O7" s="158"/>
      <c r="P7" s="158"/>
      <c r="Q7" s="158"/>
      <c r="R7" s="159"/>
      <c r="S7" s="159"/>
      <c r="T7" s="160"/>
      <c r="U7" s="160"/>
      <c r="V7" s="716"/>
      <c r="W7" s="717"/>
      <c r="X7" s="718"/>
      <c r="Y7" s="664"/>
      <c r="Z7" s="161"/>
    </row>
    <row r="8" spans="1:28" ht="14.1" customHeight="1">
      <c r="A8" s="152">
        <v>8</v>
      </c>
      <c r="B8" s="156"/>
      <c r="C8" s="621"/>
      <c r="D8" s="155"/>
      <c r="E8" s="155"/>
      <c r="F8" s="627"/>
      <c r="G8" s="161"/>
      <c r="H8" s="161"/>
      <c r="I8" s="159"/>
      <c r="J8" s="622"/>
      <c r="K8" s="624"/>
      <c r="L8" s="624"/>
      <c r="M8" s="624"/>
      <c r="N8" s="625"/>
      <c r="O8" s="158"/>
      <c r="P8" s="158"/>
      <c r="Q8" s="158"/>
      <c r="R8" s="159"/>
      <c r="S8" s="159"/>
      <c r="T8" s="159"/>
      <c r="U8" s="159"/>
      <c r="V8" s="164">
        <f>'3-Productie normen'!P8</f>
        <v>0</v>
      </c>
      <c r="W8" s="164">
        <f>'3-Productie normen'!Q8</f>
        <v>0</v>
      </c>
      <c r="X8" s="164">
        <f>'3-Productie normen'!R8</f>
        <v>1.5</v>
      </c>
      <c r="Y8" s="664"/>
      <c r="Z8" s="161"/>
    </row>
    <row r="9" spans="1:28" ht="44.1" customHeight="1">
      <c r="A9" s="152">
        <v>9</v>
      </c>
      <c r="B9" s="165" t="s">
        <v>97</v>
      </c>
      <c r="C9" s="165" t="s">
        <v>121</v>
      </c>
      <c r="D9" s="165" t="s">
        <v>98</v>
      </c>
      <c r="E9" s="166" t="s">
        <v>103</v>
      </c>
      <c r="F9" s="165" t="s">
        <v>104</v>
      </c>
      <c r="G9" s="519" t="s">
        <v>273</v>
      </c>
      <c r="H9" s="165" t="s">
        <v>105</v>
      </c>
      <c r="I9" s="167" t="s">
        <v>106</v>
      </c>
      <c r="J9" s="168" t="s">
        <v>107</v>
      </c>
      <c r="K9" s="169" t="s">
        <v>245</v>
      </c>
      <c r="L9" s="169" t="s">
        <v>246</v>
      </c>
      <c r="M9" s="169" t="s">
        <v>247</v>
      </c>
      <c r="N9" s="169" t="s">
        <v>213</v>
      </c>
      <c r="O9" s="169" t="s">
        <v>212</v>
      </c>
      <c r="P9" s="169" t="s">
        <v>265</v>
      </c>
      <c r="Q9" s="169" t="s">
        <v>266</v>
      </c>
      <c r="R9" s="170" t="s">
        <v>108</v>
      </c>
      <c r="S9" s="170" t="s">
        <v>216</v>
      </c>
      <c r="T9" s="170" t="s">
        <v>127</v>
      </c>
      <c r="U9" s="170" t="s">
        <v>125</v>
      </c>
      <c r="V9" s="170" t="s">
        <v>214</v>
      </c>
      <c r="W9" s="170" t="s">
        <v>267</v>
      </c>
      <c r="X9" s="170" t="s">
        <v>268</v>
      </c>
      <c r="Y9" s="665" t="s">
        <v>2211</v>
      </c>
      <c r="Z9" s="494" t="s">
        <v>232</v>
      </c>
      <c r="AA9" s="151"/>
      <c r="AB9" s="436" t="s">
        <v>109</v>
      </c>
    </row>
    <row r="10" spans="1:28" ht="14.1" customHeight="1">
      <c r="A10" s="152">
        <v>10</v>
      </c>
      <c r="B10" s="171" t="s">
        <v>275</v>
      </c>
      <c r="C10" s="566" t="s">
        <v>1923</v>
      </c>
      <c r="D10" s="529" t="s">
        <v>351</v>
      </c>
      <c r="E10" s="172" t="s">
        <v>352</v>
      </c>
      <c r="F10" s="173" t="s">
        <v>353</v>
      </c>
      <c r="G10" s="173" t="s">
        <v>316</v>
      </c>
      <c r="H10" s="173" t="s">
        <v>1856</v>
      </c>
      <c r="I10" s="173" t="s">
        <v>319</v>
      </c>
      <c r="J10" s="648">
        <v>4</v>
      </c>
      <c r="K10" s="484"/>
      <c r="L10" s="484"/>
      <c r="M10" s="484"/>
      <c r="N10" s="174">
        <v>255</v>
      </c>
      <c r="O10" s="174"/>
      <c r="P10" s="174">
        <v>52</v>
      </c>
      <c r="Q10" s="174"/>
      <c r="R10" s="175" t="e">
        <f t="shared" ref="R10:R73" si="0">IF(N10="nio",0,IF(N10&gt;0,N10*J10/U10,0))*K10</f>
        <v>#DIV/0!</v>
      </c>
      <c r="S10" s="175">
        <f t="shared" ref="S10:S73" si="1">IF(O10&gt;0,O10*J10/V10,0)*L10</f>
        <v>0</v>
      </c>
      <c r="T10" s="175" t="e">
        <f t="shared" ref="T10:T73" si="2">IF(P10&gt;0,P10*J10/W10,0)*M10</f>
        <v>#DIV/0!</v>
      </c>
      <c r="U10" s="176">
        <f>IF(N10="nio",0,IF(N10&gt;0,VLOOKUP(H10,'3-Productie normen'!A:S,VLOOKUP(N10,'3-Productie normen'!S:T,2,FALSE),FALSE)))</f>
        <v>0</v>
      </c>
      <c r="V10" s="176">
        <f t="shared" ref="V10:V73" si="3">IF(O10&gt;0,U10*$V$8,0)</f>
        <v>0</v>
      </c>
      <c r="W10" s="176">
        <f t="shared" ref="W10:W73" si="4">IF(P10&gt;0,U10*$W$8,0)</f>
        <v>0</v>
      </c>
      <c r="X10" s="176">
        <f t="shared" ref="X10:X73" si="5">IF(Q10&gt;0,U10*$X$8,0)</f>
        <v>0</v>
      </c>
      <c r="Y10" s="666">
        <f>VLOOKUP(H10,'3-Productie normen'!A:S,13,FALSE)</f>
        <v>5</v>
      </c>
      <c r="Z10" s="177"/>
      <c r="AB10" s="138">
        <f t="shared" ref="AB10:AB73" si="6">SUM(N10:P10)*J10</f>
        <v>1228</v>
      </c>
    </row>
    <row r="11" spans="1:28" ht="14.1" customHeight="1">
      <c r="A11" s="152">
        <v>11</v>
      </c>
      <c r="B11" s="171" t="s">
        <v>275</v>
      </c>
      <c r="C11" s="566" t="s">
        <v>1923</v>
      </c>
      <c r="D11" s="529" t="s">
        <v>351</v>
      </c>
      <c r="E11" s="172" t="s">
        <v>354</v>
      </c>
      <c r="F11" s="180" t="s">
        <v>355</v>
      </c>
      <c r="G11" s="524" t="s">
        <v>286</v>
      </c>
      <c r="H11" s="180" t="s">
        <v>223</v>
      </c>
      <c r="I11" s="181" t="s">
        <v>320</v>
      </c>
      <c r="J11" s="648">
        <v>3</v>
      </c>
      <c r="K11" s="484"/>
      <c r="L11" s="484"/>
      <c r="M11" s="484"/>
      <c r="N11" s="540" t="s">
        <v>223</v>
      </c>
      <c r="O11" s="174"/>
      <c r="P11" s="174">
        <v>0</v>
      </c>
      <c r="Q11" s="174"/>
      <c r="R11" s="175">
        <f t="shared" si="0"/>
        <v>0</v>
      </c>
      <c r="S11" s="175">
        <f t="shared" si="1"/>
        <v>0</v>
      </c>
      <c r="T11" s="175">
        <f t="shared" si="2"/>
        <v>0</v>
      </c>
      <c r="U11" s="176">
        <f>IF(N11="nio",0,IF(N11&gt;0,VLOOKUP(H11,'3-Productie normen'!A:S,VLOOKUP(N11,'3-Productie normen'!S:T,2,FALSE),FALSE)))</f>
        <v>0</v>
      </c>
      <c r="V11" s="176">
        <f t="shared" si="3"/>
        <v>0</v>
      </c>
      <c r="W11" s="176">
        <f t="shared" si="4"/>
        <v>0</v>
      </c>
      <c r="X11" s="176">
        <f t="shared" si="5"/>
        <v>0</v>
      </c>
      <c r="Y11" s="666">
        <f>VLOOKUP(H11,'3-Productie normen'!A:S,13,FALSE)</f>
        <v>0</v>
      </c>
      <c r="Z11" s="177"/>
      <c r="AB11" s="138">
        <f t="shared" si="6"/>
        <v>0</v>
      </c>
    </row>
    <row r="12" spans="1:28" ht="14.1" customHeight="1">
      <c r="A12" s="152">
        <v>12</v>
      </c>
      <c r="B12" s="171" t="s">
        <v>275</v>
      </c>
      <c r="C12" s="566" t="s">
        <v>1923</v>
      </c>
      <c r="D12" s="530" t="s">
        <v>351</v>
      </c>
      <c r="E12" s="182" t="s">
        <v>356</v>
      </c>
      <c r="F12" s="173" t="s">
        <v>357</v>
      </c>
      <c r="G12" s="173" t="s">
        <v>358</v>
      </c>
      <c r="H12" s="173" t="s">
        <v>116</v>
      </c>
      <c r="I12" s="173" t="s">
        <v>319</v>
      </c>
      <c r="J12" s="648">
        <v>34</v>
      </c>
      <c r="K12" s="484"/>
      <c r="L12" s="484"/>
      <c r="M12" s="484"/>
      <c r="N12" s="174">
        <v>255</v>
      </c>
      <c r="O12" s="174"/>
      <c r="P12" s="174">
        <v>52</v>
      </c>
      <c r="Q12" s="174"/>
      <c r="R12" s="175" t="e">
        <f t="shared" si="0"/>
        <v>#DIV/0!</v>
      </c>
      <c r="S12" s="175">
        <f t="shared" si="1"/>
        <v>0</v>
      </c>
      <c r="T12" s="175" t="e">
        <f t="shared" si="2"/>
        <v>#DIV/0!</v>
      </c>
      <c r="U12" s="176">
        <f>IF(N12="nio",0,IF(N12&gt;0,VLOOKUP(H12,'3-Productie normen'!A:S,VLOOKUP(N12,'3-Productie normen'!S:T,2,FALSE),FALSE)))</f>
        <v>0</v>
      </c>
      <c r="V12" s="176">
        <f t="shared" si="3"/>
        <v>0</v>
      </c>
      <c r="W12" s="176">
        <f t="shared" si="4"/>
        <v>0</v>
      </c>
      <c r="X12" s="176">
        <f t="shared" si="5"/>
        <v>0</v>
      </c>
      <c r="Y12" s="666">
        <f>VLOOKUP(H12,'3-Productie normen'!A:S,13,FALSE)</f>
        <v>2</v>
      </c>
      <c r="Z12" s="177"/>
      <c r="AB12" s="138">
        <f t="shared" si="6"/>
        <v>10438</v>
      </c>
    </row>
    <row r="13" spans="1:28" ht="14.1" customHeight="1">
      <c r="A13" s="152">
        <v>13</v>
      </c>
      <c r="B13" s="171" t="s">
        <v>275</v>
      </c>
      <c r="C13" s="566" t="s">
        <v>1923</v>
      </c>
      <c r="D13" s="529" t="s">
        <v>351</v>
      </c>
      <c r="E13" s="172" t="s">
        <v>359</v>
      </c>
      <c r="F13" s="173" t="s">
        <v>360</v>
      </c>
      <c r="G13" s="521" t="s">
        <v>314</v>
      </c>
      <c r="H13" s="173" t="s">
        <v>313</v>
      </c>
      <c r="I13" s="173" t="s">
        <v>319</v>
      </c>
      <c r="J13" s="648">
        <v>4</v>
      </c>
      <c r="K13" s="484"/>
      <c r="L13" s="484"/>
      <c r="M13" s="484"/>
      <c r="N13" s="174">
        <v>255</v>
      </c>
      <c r="O13" s="174"/>
      <c r="P13" s="174">
        <v>52</v>
      </c>
      <c r="Q13" s="174"/>
      <c r="R13" s="175" t="e">
        <f t="shared" si="0"/>
        <v>#DIV/0!</v>
      </c>
      <c r="S13" s="175">
        <f t="shared" si="1"/>
        <v>0</v>
      </c>
      <c r="T13" s="175" t="e">
        <f t="shared" si="2"/>
        <v>#DIV/0!</v>
      </c>
      <c r="U13" s="176">
        <f>IF(N13="nio",0,IF(N13&gt;0,VLOOKUP(H13,'3-Productie normen'!A:S,VLOOKUP(N13,'3-Productie normen'!S:T,2,FALSE),FALSE)))</f>
        <v>0</v>
      </c>
      <c r="V13" s="176">
        <f t="shared" si="3"/>
        <v>0</v>
      </c>
      <c r="W13" s="176">
        <f t="shared" si="4"/>
        <v>0</v>
      </c>
      <c r="X13" s="176">
        <f t="shared" si="5"/>
        <v>0</v>
      </c>
      <c r="Y13" s="666">
        <f>VLOOKUP(H13,'3-Productie normen'!A:S,13,FALSE)</f>
        <v>2</v>
      </c>
      <c r="Z13" s="177"/>
      <c r="AB13" s="138">
        <f t="shared" si="6"/>
        <v>1228</v>
      </c>
    </row>
    <row r="14" spans="1:28" ht="14.1" customHeight="1">
      <c r="A14" s="152">
        <v>14</v>
      </c>
      <c r="B14" s="171" t="s">
        <v>275</v>
      </c>
      <c r="C14" s="566" t="s">
        <v>1923</v>
      </c>
      <c r="D14" s="529" t="s">
        <v>351</v>
      </c>
      <c r="E14" s="172" t="s">
        <v>361</v>
      </c>
      <c r="F14" s="137" t="s">
        <v>362</v>
      </c>
      <c r="G14" s="522" t="s">
        <v>233</v>
      </c>
      <c r="H14" s="137" t="s">
        <v>1857</v>
      </c>
      <c r="I14" s="173" t="s">
        <v>319</v>
      </c>
      <c r="J14" s="648">
        <v>34</v>
      </c>
      <c r="K14" s="484"/>
      <c r="L14" s="484"/>
      <c r="M14" s="484"/>
      <c r="N14" s="174">
        <v>255</v>
      </c>
      <c r="O14" s="174"/>
      <c r="P14" s="174">
        <v>52</v>
      </c>
      <c r="Q14" s="174"/>
      <c r="R14" s="175" t="e">
        <f t="shared" si="0"/>
        <v>#DIV/0!</v>
      </c>
      <c r="S14" s="175">
        <f t="shared" si="1"/>
        <v>0</v>
      </c>
      <c r="T14" s="175" t="e">
        <f t="shared" si="2"/>
        <v>#DIV/0!</v>
      </c>
      <c r="U14" s="176">
        <f>IF(N14="nio",0,IF(N14&gt;0,VLOOKUP(H14,'3-Productie normen'!A:S,VLOOKUP(N14,'3-Productie normen'!S:T,2,FALSE),FALSE)))</f>
        <v>0</v>
      </c>
      <c r="V14" s="176">
        <f t="shared" si="3"/>
        <v>0</v>
      </c>
      <c r="W14" s="176">
        <f t="shared" si="4"/>
        <v>0</v>
      </c>
      <c r="X14" s="176">
        <f t="shared" si="5"/>
        <v>0</v>
      </c>
      <c r="Y14" s="666">
        <f>VLOOKUP(H14,'3-Productie normen'!A:S,13,FALSE)</f>
        <v>1</v>
      </c>
      <c r="Z14" s="177"/>
      <c r="AB14" s="138">
        <f t="shared" si="6"/>
        <v>10438</v>
      </c>
    </row>
    <row r="15" spans="1:28" ht="14.1" customHeight="1">
      <c r="A15" s="152">
        <v>15</v>
      </c>
      <c r="B15" s="171" t="s">
        <v>275</v>
      </c>
      <c r="C15" s="566" t="s">
        <v>1923</v>
      </c>
      <c r="D15" s="529" t="s">
        <v>351</v>
      </c>
      <c r="E15" s="172" t="s">
        <v>363</v>
      </c>
      <c r="F15" s="137" t="s">
        <v>298</v>
      </c>
      <c r="G15" s="522" t="s">
        <v>233</v>
      </c>
      <c r="H15" s="137" t="s">
        <v>1857</v>
      </c>
      <c r="I15" s="173" t="s">
        <v>319</v>
      </c>
      <c r="J15" s="648">
        <v>4</v>
      </c>
      <c r="K15" s="484"/>
      <c r="L15" s="484"/>
      <c r="M15" s="484"/>
      <c r="N15" s="174">
        <v>255</v>
      </c>
      <c r="O15" s="174"/>
      <c r="P15" s="174">
        <v>0</v>
      </c>
      <c r="Q15" s="174"/>
      <c r="R15" s="175" t="e">
        <f t="shared" si="0"/>
        <v>#DIV/0!</v>
      </c>
      <c r="S15" s="175">
        <f t="shared" si="1"/>
        <v>0</v>
      </c>
      <c r="T15" s="175">
        <f t="shared" si="2"/>
        <v>0</v>
      </c>
      <c r="U15" s="176">
        <f>IF(N15="nio",0,IF(N15&gt;0,VLOOKUP(H15,'3-Productie normen'!A:S,VLOOKUP(N15,'3-Productie normen'!S:T,2,FALSE),FALSE)))</f>
        <v>0</v>
      </c>
      <c r="V15" s="176">
        <f t="shared" si="3"/>
        <v>0</v>
      </c>
      <c r="W15" s="176">
        <f t="shared" si="4"/>
        <v>0</v>
      </c>
      <c r="X15" s="176">
        <f t="shared" si="5"/>
        <v>0</v>
      </c>
      <c r="Y15" s="666">
        <f>VLOOKUP(H15,'3-Productie normen'!A:S,13,FALSE)</f>
        <v>1</v>
      </c>
      <c r="Z15" s="177"/>
      <c r="AB15" s="138">
        <f t="shared" si="6"/>
        <v>1020</v>
      </c>
    </row>
    <row r="16" spans="1:28" ht="14.1" customHeight="1">
      <c r="A16" s="152">
        <v>16</v>
      </c>
      <c r="B16" s="171" t="s">
        <v>275</v>
      </c>
      <c r="C16" s="566" t="s">
        <v>1923</v>
      </c>
      <c r="D16" s="529" t="s">
        <v>351</v>
      </c>
      <c r="E16" s="172" t="s">
        <v>364</v>
      </c>
      <c r="F16" s="137" t="s">
        <v>353</v>
      </c>
      <c r="G16" s="522" t="s">
        <v>316</v>
      </c>
      <c r="H16" s="137" t="s">
        <v>1856</v>
      </c>
      <c r="I16" s="173" t="s">
        <v>319</v>
      </c>
      <c r="J16" s="648">
        <v>7</v>
      </c>
      <c r="K16" s="484"/>
      <c r="L16" s="484"/>
      <c r="M16" s="484"/>
      <c r="N16" s="174">
        <v>255</v>
      </c>
      <c r="O16" s="174"/>
      <c r="P16" s="174">
        <v>52</v>
      </c>
      <c r="Q16" s="174"/>
      <c r="R16" s="175" t="e">
        <f t="shared" si="0"/>
        <v>#DIV/0!</v>
      </c>
      <c r="S16" s="175">
        <f t="shared" si="1"/>
        <v>0</v>
      </c>
      <c r="T16" s="175" t="e">
        <f t="shared" si="2"/>
        <v>#DIV/0!</v>
      </c>
      <c r="U16" s="176">
        <f>IF(N16="nio",0,IF(N16&gt;0,VLOOKUP(H16,'3-Productie normen'!A:S,VLOOKUP(N16,'3-Productie normen'!S:T,2,FALSE),FALSE)))</f>
        <v>0</v>
      </c>
      <c r="V16" s="176">
        <f t="shared" si="3"/>
        <v>0</v>
      </c>
      <c r="W16" s="176">
        <f t="shared" si="4"/>
        <v>0</v>
      </c>
      <c r="X16" s="176">
        <f t="shared" si="5"/>
        <v>0</v>
      </c>
      <c r="Y16" s="666">
        <f>VLOOKUP(H16,'3-Productie normen'!A:S,13,FALSE)</f>
        <v>5</v>
      </c>
      <c r="Z16" s="177"/>
      <c r="AB16" s="138">
        <f t="shared" si="6"/>
        <v>2149</v>
      </c>
    </row>
    <row r="17" spans="1:28" ht="14.1" customHeight="1">
      <c r="A17" s="152">
        <v>17</v>
      </c>
      <c r="B17" s="171" t="s">
        <v>275</v>
      </c>
      <c r="C17" s="566" t="s">
        <v>1923</v>
      </c>
      <c r="D17" s="529" t="s">
        <v>351</v>
      </c>
      <c r="E17" s="172" t="s">
        <v>365</v>
      </c>
      <c r="F17" s="137" t="s">
        <v>309</v>
      </c>
      <c r="G17" s="522" t="s">
        <v>18</v>
      </c>
      <c r="H17" s="137" t="s">
        <v>18</v>
      </c>
      <c r="I17" s="173" t="s">
        <v>321</v>
      </c>
      <c r="J17" s="648">
        <v>1</v>
      </c>
      <c r="K17" s="484"/>
      <c r="L17" s="484"/>
      <c r="M17" s="484"/>
      <c r="N17" s="174">
        <v>255</v>
      </c>
      <c r="O17" s="174"/>
      <c r="P17" s="174">
        <v>52</v>
      </c>
      <c r="Q17" s="174"/>
      <c r="R17" s="175" t="e">
        <f t="shared" si="0"/>
        <v>#DIV/0!</v>
      </c>
      <c r="S17" s="175">
        <f t="shared" si="1"/>
        <v>0</v>
      </c>
      <c r="T17" s="175" t="e">
        <f t="shared" si="2"/>
        <v>#DIV/0!</v>
      </c>
      <c r="U17" s="176">
        <f>IF(N17="nio",0,IF(N17&gt;0,VLOOKUP(H17,'3-Productie normen'!A:S,VLOOKUP(N17,'3-Productie normen'!S:T,2,FALSE),FALSE)))</f>
        <v>0</v>
      </c>
      <c r="V17" s="176">
        <f t="shared" si="3"/>
        <v>0</v>
      </c>
      <c r="W17" s="176">
        <f t="shared" si="4"/>
        <v>0</v>
      </c>
      <c r="X17" s="176">
        <f t="shared" si="5"/>
        <v>0</v>
      </c>
      <c r="Y17" s="666">
        <f>VLOOKUP(H17,'3-Productie normen'!A:S,13,FALSE)</f>
        <v>3</v>
      </c>
      <c r="Z17" s="177"/>
      <c r="AB17" s="138">
        <f t="shared" si="6"/>
        <v>307</v>
      </c>
    </row>
    <row r="18" spans="1:28" ht="14.1" customHeight="1">
      <c r="A18" s="152">
        <v>18</v>
      </c>
      <c r="B18" s="171" t="s">
        <v>275</v>
      </c>
      <c r="C18" s="566" t="s">
        <v>1923</v>
      </c>
      <c r="D18" s="529" t="s">
        <v>351</v>
      </c>
      <c r="E18" s="172" t="s">
        <v>366</v>
      </c>
      <c r="F18" s="137" t="s">
        <v>309</v>
      </c>
      <c r="G18" s="522" t="s">
        <v>18</v>
      </c>
      <c r="H18" s="137" t="s">
        <v>18</v>
      </c>
      <c r="I18" s="173" t="s">
        <v>321</v>
      </c>
      <c r="J18" s="648">
        <v>1</v>
      </c>
      <c r="K18" s="484"/>
      <c r="L18" s="484"/>
      <c r="M18" s="484"/>
      <c r="N18" s="174">
        <v>255</v>
      </c>
      <c r="O18" s="174"/>
      <c r="P18" s="174">
        <v>52</v>
      </c>
      <c r="Q18" s="174"/>
      <c r="R18" s="175" t="e">
        <f t="shared" si="0"/>
        <v>#DIV/0!</v>
      </c>
      <c r="S18" s="175">
        <f t="shared" si="1"/>
        <v>0</v>
      </c>
      <c r="T18" s="175" t="e">
        <f t="shared" si="2"/>
        <v>#DIV/0!</v>
      </c>
      <c r="U18" s="176">
        <f>IF(N18="nio",0,IF(N18&gt;0,VLOOKUP(H18,'3-Productie normen'!A:S,VLOOKUP(N18,'3-Productie normen'!S:T,2,FALSE),FALSE)))</f>
        <v>0</v>
      </c>
      <c r="V18" s="176">
        <f t="shared" si="3"/>
        <v>0</v>
      </c>
      <c r="W18" s="176">
        <f t="shared" si="4"/>
        <v>0</v>
      </c>
      <c r="X18" s="176">
        <f t="shared" si="5"/>
        <v>0</v>
      </c>
      <c r="Y18" s="666">
        <f>VLOOKUP(H18,'3-Productie normen'!A:S,13,FALSE)</f>
        <v>3</v>
      </c>
      <c r="Z18" s="177"/>
      <c r="AB18" s="138">
        <f t="shared" si="6"/>
        <v>307</v>
      </c>
    </row>
    <row r="19" spans="1:28" ht="14.1" customHeight="1">
      <c r="A19" s="152">
        <v>19</v>
      </c>
      <c r="B19" s="171" t="s">
        <v>275</v>
      </c>
      <c r="C19" s="566" t="s">
        <v>1923</v>
      </c>
      <c r="D19" s="529" t="s">
        <v>351</v>
      </c>
      <c r="E19" s="172" t="s">
        <v>367</v>
      </c>
      <c r="F19" s="137" t="s">
        <v>355</v>
      </c>
      <c r="G19" s="522" t="s">
        <v>368</v>
      </c>
      <c r="H19" s="137" t="s">
        <v>368</v>
      </c>
      <c r="I19" s="173" t="s">
        <v>320</v>
      </c>
      <c r="J19" s="648">
        <v>3</v>
      </c>
      <c r="K19" s="484"/>
      <c r="L19" s="484"/>
      <c r="M19" s="484"/>
      <c r="N19" s="174">
        <v>255</v>
      </c>
      <c r="O19" s="174"/>
      <c r="P19" s="174">
        <v>52</v>
      </c>
      <c r="Q19" s="174"/>
      <c r="R19" s="175" t="e">
        <f t="shared" si="0"/>
        <v>#DIV/0!</v>
      </c>
      <c r="S19" s="175">
        <f t="shared" si="1"/>
        <v>0</v>
      </c>
      <c r="T19" s="175" t="e">
        <f t="shared" si="2"/>
        <v>#DIV/0!</v>
      </c>
      <c r="U19" s="176">
        <f>IF(N19="nio",0,IF(N19&gt;0,VLOOKUP(H19,'3-Productie normen'!A:S,VLOOKUP(N19,'3-Productie normen'!S:T,2,FALSE),FALSE)))</f>
        <v>0</v>
      </c>
      <c r="V19" s="176">
        <f t="shared" si="3"/>
        <v>0</v>
      </c>
      <c r="W19" s="176">
        <f t="shared" si="4"/>
        <v>0</v>
      </c>
      <c r="X19" s="176">
        <f t="shared" si="5"/>
        <v>0</v>
      </c>
      <c r="Y19" s="666">
        <f>VLOOKUP(H19,'3-Productie normen'!A:S,13,FALSE)</f>
        <v>5</v>
      </c>
      <c r="Z19" s="177"/>
      <c r="AB19" s="138">
        <f t="shared" si="6"/>
        <v>921</v>
      </c>
    </row>
    <row r="20" spans="1:28" ht="14.1" customHeight="1">
      <c r="A20" s="152">
        <v>20</v>
      </c>
      <c r="B20" s="171" t="s">
        <v>275</v>
      </c>
      <c r="C20" s="566" t="s">
        <v>1923</v>
      </c>
      <c r="D20" s="529" t="s">
        <v>349</v>
      </c>
      <c r="E20" s="172" t="s">
        <v>369</v>
      </c>
      <c r="F20" s="137" t="s">
        <v>353</v>
      </c>
      <c r="G20" s="522" t="s">
        <v>286</v>
      </c>
      <c r="H20" s="180" t="s">
        <v>223</v>
      </c>
      <c r="I20" s="173" t="s">
        <v>319</v>
      </c>
      <c r="J20" s="648">
        <v>2</v>
      </c>
      <c r="K20" s="484"/>
      <c r="L20" s="484"/>
      <c r="M20" s="484"/>
      <c r="N20" s="174" t="s">
        <v>223</v>
      </c>
      <c r="O20" s="174"/>
      <c r="P20" s="174">
        <v>0</v>
      </c>
      <c r="Q20" s="174"/>
      <c r="R20" s="175">
        <f t="shared" si="0"/>
        <v>0</v>
      </c>
      <c r="S20" s="175">
        <f t="shared" si="1"/>
        <v>0</v>
      </c>
      <c r="T20" s="175">
        <f t="shared" si="2"/>
        <v>0</v>
      </c>
      <c r="U20" s="176">
        <f>IF(N20="nio",0,IF(N20&gt;0,VLOOKUP(H20,'3-Productie normen'!A:S,VLOOKUP(N20,'3-Productie normen'!S:T,2,FALSE),FALSE)))</f>
        <v>0</v>
      </c>
      <c r="V20" s="176">
        <f t="shared" si="3"/>
        <v>0</v>
      </c>
      <c r="W20" s="176">
        <f t="shared" si="4"/>
        <v>0</v>
      </c>
      <c r="X20" s="176">
        <f t="shared" si="5"/>
        <v>0</v>
      </c>
      <c r="Y20" s="666">
        <f>VLOOKUP(H20,'3-Productie normen'!A:S,13,FALSE)</f>
        <v>0</v>
      </c>
      <c r="Z20" s="177"/>
      <c r="AB20" s="138">
        <f t="shared" si="6"/>
        <v>0</v>
      </c>
    </row>
    <row r="21" spans="1:28" ht="14.1" customHeight="1">
      <c r="A21" s="152">
        <v>21</v>
      </c>
      <c r="B21" s="171" t="s">
        <v>275</v>
      </c>
      <c r="C21" s="566" t="s">
        <v>1923</v>
      </c>
      <c r="D21" s="529" t="s">
        <v>349</v>
      </c>
      <c r="E21" s="172" t="s">
        <v>370</v>
      </c>
      <c r="F21" s="137" t="s">
        <v>281</v>
      </c>
      <c r="G21" s="522" t="s">
        <v>286</v>
      </c>
      <c r="H21" s="180" t="s">
        <v>223</v>
      </c>
      <c r="I21" s="173" t="s">
        <v>319</v>
      </c>
      <c r="J21" s="648">
        <v>19.600000000000001</v>
      </c>
      <c r="K21" s="484"/>
      <c r="L21" s="484"/>
      <c r="M21" s="484"/>
      <c r="N21" s="541" t="s">
        <v>223</v>
      </c>
      <c r="O21" s="174"/>
      <c r="P21" s="174">
        <v>0</v>
      </c>
      <c r="Q21" s="174"/>
      <c r="R21" s="175">
        <f t="shared" si="0"/>
        <v>0</v>
      </c>
      <c r="S21" s="175">
        <f t="shared" si="1"/>
        <v>0</v>
      </c>
      <c r="T21" s="175">
        <f t="shared" si="2"/>
        <v>0</v>
      </c>
      <c r="U21" s="176">
        <f>IF(N21="nio",0,IF(N21&gt;0,VLOOKUP(H21,'3-Productie normen'!A:S,VLOOKUP(N21,'3-Productie normen'!S:T,2,FALSE),FALSE)))</f>
        <v>0</v>
      </c>
      <c r="V21" s="176">
        <f t="shared" si="3"/>
        <v>0</v>
      </c>
      <c r="W21" s="176">
        <f t="shared" si="4"/>
        <v>0</v>
      </c>
      <c r="X21" s="176">
        <f t="shared" si="5"/>
        <v>0</v>
      </c>
      <c r="Y21" s="666">
        <f>VLOOKUP(H21,'3-Productie normen'!A:S,13,FALSE)</f>
        <v>0</v>
      </c>
      <c r="Z21" s="177"/>
      <c r="AB21" s="138">
        <f t="shared" si="6"/>
        <v>0</v>
      </c>
    </row>
    <row r="22" spans="1:28" ht="14.1" customHeight="1">
      <c r="A22" s="152">
        <v>22</v>
      </c>
      <c r="B22" s="171" t="s">
        <v>275</v>
      </c>
      <c r="C22" s="566" t="s">
        <v>1923</v>
      </c>
      <c r="D22" s="529" t="s">
        <v>349</v>
      </c>
      <c r="E22" s="172" t="s">
        <v>371</v>
      </c>
      <c r="F22" s="137" t="s">
        <v>372</v>
      </c>
      <c r="G22" s="522" t="s">
        <v>286</v>
      </c>
      <c r="H22" s="180" t="s">
        <v>223</v>
      </c>
      <c r="I22" s="173" t="s">
        <v>319</v>
      </c>
      <c r="J22" s="648">
        <v>5</v>
      </c>
      <c r="K22" s="484"/>
      <c r="L22" s="484"/>
      <c r="M22" s="484"/>
      <c r="N22" s="174" t="s">
        <v>223</v>
      </c>
      <c r="O22" s="174"/>
      <c r="P22" s="174">
        <v>0</v>
      </c>
      <c r="Q22" s="174"/>
      <c r="R22" s="175">
        <f t="shared" si="0"/>
        <v>0</v>
      </c>
      <c r="S22" s="175">
        <f t="shared" si="1"/>
        <v>0</v>
      </c>
      <c r="T22" s="175">
        <f t="shared" si="2"/>
        <v>0</v>
      </c>
      <c r="U22" s="176">
        <f>IF(N22="nio",0,IF(N22&gt;0,VLOOKUP(H22,'3-Productie normen'!A:S,VLOOKUP(N22,'3-Productie normen'!S:T,2,FALSE),FALSE)))</f>
        <v>0</v>
      </c>
      <c r="V22" s="176">
        <f t="shared" si="3"/>
        <v>0</v>
      </c>
      <c r="W22" s="176">
        <f t="shared" si="4"/>
        <v>0</v>
      </c>
      <c r="X22" s="176">
        <f t="shared" si="5"/>
        <v>0</v>
      </c>
      <c r="Y22" s="666">
        <f>VLOOKUP(H22,'3-Productie normen'!A:S,13,FALSE)</f>
        <v>0</v>
      </c>
      <c r="Z22" s="177"/>
      <c r="AB22" s="138">
        <f t="shared" si="6"/>
        <v>0</v>
      </c>
    </row>
    <row r="23" spans="1:28" ht="14.1" customHeight="1">
      <c r="A23" s="152">
        <v>23</v>
      </c>
      <c r="B23" s="171" t="s">
        <v>275</v>
      </c>
      <c r="C23" s="566" t="s">
        <v>1923</v>
      </c>
      <c r="D23" s="529" t="s">
        <v>349</v>
      </c>
      <c r="E23" s="172" t="s">
        <v>373</v>
      </c>
      <c r="F23" s="137" t="s">
        <v>281</v>
      </c>
      <c r="G23" s="522" t="s">
        <v>286</v>
      </c>
      <c r="H23" s="180" t="s">
        <v>223</v>
      </c>
      <c r="I23" s="173" t="s">
        <v>319</v>
      </c>
      <c r="J23" s="648">
        <v>22.9</v>
      </c>
      <c r="K23" s="484"/>
      <c r="L23" s="484"/>
      <c r="M23" s="484"/>
      <c r="N23" s="541" t="s">
        <v>223</v>
      </c>
      <c r="O23" s="174"/>
      <c r="P23" s="174">
        <v>0</v>
      </c>
      <c r="Q23" s="174"/>
      <c r="R23" s="175">
        <f t="shared" si="0"/>
        <v>0</v>
      </c>
      <c r="S23" s="175">
        <f t="shared" si="1"/>
        <v>0</v>
      </c>
      <c r="T23" s="175">
        <f t="shared" si="2"/>
        <v>0</v>
      </c>
      <c r="U23" s="176">
        <f>IF(N23="nio",0,IF(N23&gt;0,VLOOKUP(H23,'3-Productie normen'!A:S,VLOOKUP(N23,'3-Productie normen'!S:T,2,FALSE),FALSE)))</f>
        <v>0</v>
      </c>
      <c r="V23" s="176">
        <f t="shared" si="3"/>
        <v>0</v>
      </c>
      <c r="W23" s="176">
        <f t="shared" si="4"/>
        <v>0</v>
      </c>
      <c r="X23" s="176">
        <f t="shared" si="5"/>
        <v>0</v>
      </c>
      <c r="Y23" s="666">
        <f>VLOOKUP(H23,'3-Productie normen'!A:S,13,FALSE)</f>
        <v>0</v>
      </c>
      <c r="Z23" s="177"/>
      <c r="AB23" s="138">
        <f t="shared" si="6"/>
        <v>0</v>
      </c>
    </row>
    <row r="24" spans="1:28" ht="14.1" customHeight="1">
      <c r="A24" s="152">
        <v>24</v>
      </c>
      <c r="B24" s="171" t="s">
        <v>275</v>
      </c>
      <c r="C24" s="566" t="s">
        <v>1923</v>
      </c>
      <c r="D24" s="529" t="s">
        <v>349</v>
      </c>
      <c r="E24" s="172" t="s">
        <v>374</v>
      </c>
      <c r="F24" s="137" t="s">
        <v>281</v>
      </c>
      <c r="G24" s="522" t="s">
        <v>286</v>
      </c>
      <c r="H24" s="180" t="s">
        <v>223</v>
      </c>
      <c r="I24" s="173" t="s">
        <v>319</v>
      </c>
      <c r="J24" s="648">
        <v>22.9</v>
      </c>
      <c r="K24" s="484"/>
      <c r="L24" s="484"/>
      <c r="M24" s="484"/>
      <c r="N24" s="541" t="s">
        <v>223</v>
      </c>
      <c r="O24" s="174"/>
      <c r="P24" s="174">
        <v>0</v>
      </c>
      <c r="Q24" s="174"/>
      <c r="R24" s="175">
        <f t="shared" si="0"/>
        <v>0</v>
      </c>
      <c r="S24" s="175">
        <f t="shared" si="1"/>
        <v>0</v>
      </c>
      <c r="T24" s="175">
        <f t="shared" si="2"/>
        <v>0</v>
      </c>
      <c r="U24" s="176">
        <f>IF(N24="nio",0,IF(N24&gt;0,VLOOKUP(H24,'3-Productie normen'!A:S,VLOOKUP(N24,'3-Productie normen'!S:T,2,FALSE),FALSE)))</f>
        <v>0</v>
      </c>
      <c r="V24" s="176">
        <f t="shared" si="3"/>
        <v>0</v>
      </c>
      <c r="W24" s="176">
        <f t="shared" si="4"/>
        <v>0</v>
      </c>
      <c r="X24" s="176">
        <f t="shared" si="5"/>
        <v>0</v>
      </c>
      <c r="Y24" s="666">
        <f>VLOOKUP(H24,'3-Productie normen'!A:S,13,FALSE)</f>
        <v>0</v>
      </c>
      <c r="Z24" s="177"/>
      <c r="AB24" s="138">
        <f t="shared" si="6"/>
        <v>0</v>
      </c>
    </row>
    <row r="25" spans="1:28" ht="14.1" customHeight="1">
      <c r="A25" s="152">
        <v>25</v>
      </c>
      <c r="B25" s="171" t="s">
        <v>275</v>
      </c>
      <c r="C25" s="566" t="s">
        <v>1923</v>
      </c>
      <c r="D25" s="529" t="s">
        <v>349</v>
      </c>
      <c r="E25" s="172" t="s">
        <v>375</v>
      </c>
      <c r="F25" s="137" t="s">
        <v>309</v>
      </c>
      <c r="G25" s="522" t="s">
        <v>286</v>
      </c>
      <c r="H25" s="180" t="s">
        <v>223</v>
      </c>
      <c r="I25" s="173" t="s">
        <v>321</v>
      </c>
      <c r="J25" s="648">
        <v>1.5</v>
      </c>
      <c r="K25" s="484"/>
      <c r="L25" s="484"/>
      <c r="M25" s="484"/>
      <c r="N25" s="174" t="s">
        <v>223</v>
      </c>
      <c r="O25" s="174"/>
      <c r="P25" s="174">
        <v>0</v>
      </c>
      <c r="Q25" s="174"/>
      <c r="R25" s="175">
        <f t="shared" si="0"/>
        <v>0</v>
      </c>
      <c r="S25" s="175">
        <f t="shared" si="1"/>
        <v>0</v>
      </c>
      <c r="T25" s="175">
        <f t="shared" si="2"/>
        <v>0</v>
      </c>
      <c r="U25" s="176">
        <f>IF(N25="nio",0,IF(N25&gt;0,VLOOKUP(H25,'3-Productie normen'!A:S,VLOOKUP(N25,'3-Productie normen'!S:T,2,FALSE),FALSE)))</f>
        <v>0</v>
      </c>
      <c r="V25" s="176">
        <f t="shared" si="3"/>
        <v>0</v>
      </c>
      <c r="W25" s="176">
        <f t="shared" si="4"/>
        <v>0</v>
      </c>
      <c r="X25" s="176">
        <f t="shared" si="5"/>
        <v>0</v>
      </c>
      <c r="Y25" s="666">
        <f>VLOOKUP(H25,'3-Productie normen'!A:S,13,FALSE)</f>
        <v>0</v>
      </c>
      <c r="Z25" s="177"/>
      <c r="AB25" s="138">
        <f t="shared" si="6"/>
        <v>0</v>
      </c>
    </row>
    <row r="26" spans="1:28" ht="14.1" customHeight="1">
      <c r="A26" s="152">
        <v>26</v>
      </c>
      <c r="B26" s="171" t="s">
        <v>275</v>
      </c>
      <c r="C26" s="566" t="s">
        <v>1923</v>
      </c>
      <c r="D26" s="529" t="s">
        <v>349</v>
      </c>
      <c r="E26" s="172" t="s">
        <v>376</v>
      </c>
      <c r="F26" s="171" t="s">
        <v>377</v>
      </c>
      <c r="G26" s="520" t="s">
        <v>286</v>
      </c>
      <c r="H26" s="180" t="s">
        <v>223</v>
      </c>
      <c r="I26" s="173" t="s">
        <v>321</v>
      </c>
      <c r="J26" s="648">
        <v>1</v>
      </c>
      <c r="K26" s="484"/>
      <c r="L26" s="484"/>
      <c r="M26" s="484"/>
      <c r="N26" s="174" t="s">
        <v>223</v>
      </c>
      <c r="O26" s="174"/>
      <c r="P26" s="174">
        <v>0</v>
      </c>
      <c r="Q26" s="174"/>
      <c r="R26" s="175">
        <f t="shared" si="0"/>
        <v>0</v>
      </c>
      <c r="S26" s="175">
        <f t="shared" si="1"/>
        <v>0</v>
      </c>
      <c r="T26" s="175">
        <f t="shared" si="2"/>
        <v>0</v>
      </c>
      <c r="U26" s="176">
        <f>IF(N26="nio",0,IF(N26&gt;0,VLOOKUP(H26,'3-Productie normen'!A:S,VLOOKUP(N26,'3-Productie normen'!S:T,2,FALSE),FALSE)))</f>
        <v>0</v>
      </c>
      <c r="V26" s="176">
        <f t="shared" si="3"/>
        <v>0</v>
      </c>
      <c r="W26" s="176">
        <f t="shared" si="4"/>
        <v>0</v>
      </c>
      <c r="X26" s="176">
        <f t="shared" si="5"/>
        <v>0</v>
      </c>
      <c r="Y26" s="666">
        <f>VLOOKUP(H26,'3-Productie normen'!A:S,13,FALSE)</f>
        <v>0</v>
      </c>
      <c r="Z26" s="177"/>
      <c r="AB26" s="138">
        <f t="shared" si="6"/>
        <v>0</v>
      </c>
    </row>
    <row r="27" spans="1:28" ht="14.1" customHeight="1">
      <c r="A27" s="152">
        <v>27</v>
      </c>
      <c r="B27" s="171" t="s">
        <v>275</v>
      </c>
      <c r="C27" s="566" t="s">
        <v>1923</v>
      </c>
      <c r="D27" s="529" t="s">
        <v>349</v>
      </c>
      <c r="E27" s="172" t="s">
        <v>378</v>
      </c>
      <c r="F27" s="171" t="s">
        <v>281</v>
      </c>
      <c r="G27" s="520" t="s">
        <v>286</v>
      </c>
      <c r="H27" s="180" t="s">
        <v>223</v>
      </c>
      <c r="I27" s="173" t="s">
        <v>319</v>
      </c>
      <c r="J27" s="648">
        <v>20</v>
      </c>
      <c r="K27" s="484"/>
      <c r="L27" s="484"/>
      <c r="M27" s="484"/>
      <c r="N27" s="541" t="s">
        <v>223</v>
      </c>
      <c r="O27" s="174"/>
      <c r="P27" s="174">
        <v>0</v>
      </c>
      <c r="Q27" s="174"/>
      <c r="R27" s="175">
        <f t="shared" si="0"/>
        <v>0</v>
      </c>
      <c r="S27" s="175">
        <f t="shared" si="1"/>
        <v>0</v>
      </c>
      <c r="T27" s="175">
        <f t="shared" si="2"/>
        <v>0</v>
      </c>
      <c r="U27" s="176">
        <f>IF(N27="nio",0,IF(N27&gt;0,VLOOKUP(H27,'3-Productie normen'!A:S,VLOOKUP(N27,'3-Productie normen'!S:T,2,FALSE),FALSE)))</f>
        <v>0</v>
      </c>
      <c r="V27" s="176">
        <f t="shared" si="3"/>
        <v>0</v>
      </c>
      <c r="W27" s="176">
        <f t="shared" si="4"/>
        <v>0</v>
      </c>
      <c r="X27" s="176">
        <f t="shared" si="5"/>
        <v>0</v>
      </c>
      <c r="Y27" s="666">
        <f>VLOOKUP(H27,'3-Productie normen'!A:S,13,FALSE)</f>
        <v>0</v>
      </c>
      <c r="Z27" s="177"/>
      <c r="AB27" s="138">
        <f t="shared" si="6"/>
        <v>0</v>
      </c>
    </row>
    <row r="28" spans="1:28" ht="14.1" customHeight="1">
      <c r="A28" s="152">
        <v>28</v>
      </c>
      <c r="B28" s="171" t="s">
        <v>275</v>
      </c>
      <c r="C28" s="566" t="s">
        <v>1923</v>
      </c>
      <c r="D28" s="529" t="s">
        <v>349</v>
      </c>
      <c r="E28" s="172" t="s">
        <v>379</v>
      </c>
      <c r="F28" s="171" t="s">
        <v>355</v>
      </c>
      <c r="G28" s="520" t="s">
        <v>286</v>
      </c>
      <c r="H28" s="180" t="s">
        <v>223</v>
      </c>
      <c r="I28" s="173" t="s">
        <v>320</v>
      </c>
      <c r="J28" s="648">
        <v>3</v>
      </c>
      <c r="K28" s="484"/>
      <c r="L28" s="484"/>
      <c r="M28" s="484"/>
      <c r="N28" s="540" t="s">
        <v>223</v>
      </c>
      <c r="O28" s="174"/>
      <c r="P28" s="174">
        <v>0</v>
      </c>
      <c r="Q28" s="174"/>
      <c r="R28" s="175">
        <f t="shared" si="0"/>
        <v>0</v>
      </c>
      <c r="S28" s="175">
        <f t="shared" si="1"/>
        <v>0</v>
      </c>
      <c r="T28" s="175">
        <f t="shared" si="2"/>
        <v>0</v>
      </c>
      <c r="U28" s="176">
        <f>IF(N28="nio",0,IF(N28&gt;0,VLOOKUP(H28,'3-Productie normen'!A:S,VLOOKUP(N28,'3-Productie normen'!S:T,2,FALSE),FALSE)))</f>
        <v>0</v>
      </c>
      <c r="V28" s="176">
        <f t="shared" si="3"/>
        <v>0</v>
      </c>
      <c r="W28" s="176">
        <f t="shared" si="4"/>
        <v>0</v>
      </c>
      <c r="X28" s="176">
        <f t="shared" si="5"/>
        <v>0</v>
      </c>
      <c r="Y28" s="666">
        <f>VLOOKUP(H28,'3-Productie normen'!A:S,13,FALSE)</f>
        <v>0</v>
      </c>
      <c r="Z28" s="177"/>
      <c r="AB28" s="138">
        <f t="shared" si="6"/>
        <v>0</v>
      </c>
    </row>
    <row r="29" spans="1:28" ht="14.1" customHeight="1">
      <c r="A29" s="152">
        <v>29</v>
      </c>
      <c r="B29" s="171" t="s">
        <v>275</v>
      </c>
      <c r="C29" s="566" t="s">
        <v>1923</v>
      </c>
      <c r="D29" s="529" t="s">
        <v>349</v>
      </c>
      <c r="E29" s="172" t="s">
        <v>380</v>
      </c>
      <c r="F29" s="173" t="s">
        <v>355</v>
      </c>
      <c r="G29" s="521" t="s">
        <v>286</v>
      </c>
      <c r="H29" s="180" t="s">
        <v>223</v>
      </c>
      <c r="I29" s="173" t="s">
        <v>320</v>
      </c>
      <c r="J29" s="648">
        <v>3</v>
      </c>
      <c r="K29" s="484"/>
      <c r="L29" s="484"/>
      <c r="M29" s="484"/>
      <c r="N29" s="540" t="s">
        <v>223</v>
      </c>
      <c r="O29" s="174"/>
      <c r="P29" s="174">
        <v>0</v>
      </c>
      <c r="Q29" s="174"/>
      <c r="R29" s="175">
        <f t="shared" si="0"/>
        <v>0</v>
      </c>
      <c r="S29" s="175">
        <f t="shared" si="1"/>
        <v>0</v>
      </c>
      <c r="T29" s="175">
        <f t="shared" si="2"/>
        <v>0</v>
      </c>
      <c r="U29" s="176">
        <f>IF(N29="nio",0,IF(N29&gt;0,VLOOKUP(H29,'3-Productie normen'!A:S,VLOOKUP(N29,'3-Productie normen'!S:T,2,FALSE),FALSE)))</f>
        <v>0</v>
      </c>
      <c r="V29" s="176">
        <f t="shared" si="3"/>
        <v>0</v>
      </c>
      <c r="W29" s="176">
        <f t="shared" si="4"/>
        <v>0</v>
      </c>
      <c r="X29" s="176">
        <f t="shared" si="5"/>
        <v>0</v>
      </c>
      <c r="Y29" s="666">
        <f>VLOOKUP(H29,'3-Productie normen'!A:S,13,FALSE)</f>
        <v>0</v>
      </c>
      <c r="Z29" s="177"/>
      <c r="AB29" s="138">
        <f t="shared" si="6"/>
        <v>0</v>
      </c>
    </row>
    <row r="30" spans="1:28" ht="14.1" customHeight="1">
      <c r="A30" s="152">
        <v>30</v>
      </c>
      <c r="B30" s="171" t="s">
        <v>275</v>
      </c>
      <c r="C30" s="566" t="s">
        <v>1923</v>
      </c>
      <c r="D30" s="529" t="s">
        <v>279</v>
      </c>
      <c r="E30" s="172" t="s">
        <v>381</v>
      </c>
      <c r="F30" s="173" t="s">
        <v>112</v>
      </c>
      <c r="G30" s="521" t="s">
        <v>286</v>
      </c>
      <c r="H30" s="180" t="s">
        <v>223</v>
      </c>
      <c r="I30" s="173" t="s">
        <v>111</v>
      </c>
      <c r="J30" s="648">
        <v>12</v>
      </c>
      <c r="K30" s="484"/>
      <c r="L30" s="484"/>
      <c r="M30" s="484"/>
      <c r="N30" s="174" t="s">
        <v>223</v>
      </c>
      <c r="O30" s="174"/>
      <c r="P30" s="174">
        <v>0</v>
      </c>
      <c r="Q30" s="174"/>
      <c r="R30" s="175">
        <f t="shared" si="0"/>
        <v>0</v>
      </c>
      <c r="S30" s="175">
        <f t="shared" si="1"/>
        <v>0</v>
      </c>
      <c r="T30" s="175">
        <f t="shared" si="2"/>
        <v>0</v>
      </c>
      <c r="U30" s="176">
        <f>IF(N30="nio",0,IF(N30&gt;0,VLOOKUP(H30,'3-Productie normen'!A:S,VLOOKUP(N30,'3-Productie normen'!S:T,2,FALSE),FALSE)))</f>
        <v>0</v>
      </c>
      <c r="V30" s="176">
        <f t="shared" si="3"/>
        <v>0</v>
      </c>
      <c r="W30" s="176">
        <f t="shared" si="4"/>
        <v>0</v>
      </c>
      <c r="X30" s="176">
        <f t="shared" si="5"/>
        <v>0</v>
      </c>
      <c r="Y30" s="666">
        <f>VLOOKUP(H30,'3-Productie normen'!A:S,13,FALSE)</f>
        <v>0</v>
      </c>
      <c r="Z30" s="177"/>
      <c r="AB30" s="138">
        <f t="shared" si="6"/>
        <v>0</v>
      </c>
    </row>
    <row r="31" spans="1:28" ht="14.1" customHeight="1">
      <c r="A31" s="152">
        <v>31</v>
      </c>
      <c r="B31" s="171" t="s">
        <v>275</v>
      </c>
      <c r="C31" s="566" t="s">
        <v>1923</v>
      </c>
      <c r="D31" s="529" t="s">
        <v>279</v>
      </c>
      <c r="E31" s="172" t="s">
        <v>382</v>
      </c>
      <c r="F31" s="173" t="s">
        <v>112</v>
      </c>
      <c r="G31" s="521" t="s">
        <v>286</v>
      </c>
      <c r="H31" s="180" t="s">
        <v>223</v>
      </c>
      <c r="I31" s="173" t="s">
        <v>111</v>
      </c>
      <c r="J31" s="648">
        <v>12</v>
      </c>
      <c r="K31" s="484"/>
      <c r="L31" s="484"/>
      <c r="M31" s="484"/>
      <c r="N31" s="174" t="s">
        <v>223</v>
      </c>
      <c r="O31" s="174"/>
      <c r="P31" s="174">
        <v>0</v>
      </c>
      <c r="Q31" s="174"/>
      <c r="R31" s="175">
        <f t="shared" si="0"/>
        <v>0</v>
      </c>
      <c r="S31" s="175">
        <f t="shared" si="1"/>
        <v>0</v>
      </c>
      <c r="T31" s="175">
        <f t="shared" si="2"/>
        <v>0</v>
      </c>
      <c r="U31" s="176">
        <f>IF(N31="nio",0,IF(N31&gt;0,VLOOKUP(H31,'3-Productie normen'!A:S,VLOOKUP(N31,'3-Productie normen'!S:T,2,FALSE),FALSE)))</f>
        <v>0</v>
      </c>
      <c r="V31" s="176">
        <f t="shared" si="3"/>
        <v>0</v>
      </c>
      <c r="W31" s="176">
        <f t="shared" si="4"/>
        <v>0</v>
      </c>
      <c r="X31" s="176">
        <f t="shared" si="5"/>
        <v>0</v>
      </c>
      <c r="Y31" s="666">
        <f>VLOOKUP(H31,'3-Productie normen'!A:S,13,FALSE)</f>
        <v>0</v>
      </c>
      <c r="Z31" s="177"/>
      <c r="AB31" s="138">
        <f t="shared" si="6"/>
        <v>0</v>
      </c>
    </row>
    <row r="32" spans="1:28" ht="14.1" customHeight="1">
      <c r="A32" s="152">
        <v>32</v>
      </c>
      <c r="B32" s="171" t="s">
        <v>275</v>
      </c>
      <c r="C32" s="566" t="s">
        <v>1923</v>
      </c>
      <c r="D32" s="529" t="s">
        <v>279</v>
      </c>
      <c r="E32" s="172" t="s">
        <v>383</v>
      </c>
      <c r="F32" s="173" t="s">
        <v>298</v>
      </c>
      <c r="G32" s="521" t="s">
        <v>286</v>
      </c>
      <c r="H32" s="180" t="s">
        <v>223</v>
      </c>
      <c r="I32" s="173" t="s">
        <v>319</v>
      </c>
      <c r="J32" s="648">
        <v>5</v>
      </c>
      <c r="K32" s="484"/>
      <c r="L32" s="484"/>
      <c r="M32" s="484"/>
      <c r="N32" s="174" t="s">
        <v>223</v>
      </c>
      <c r="O32" s="174"/>
      <c r="P32" s="174">
        <v>0</v>
      </c>
      <c r="Q32" s="174"/>
      <c r="R32" s="175">
        <f t="shared" si="0"/>
        <v>0</v>
      </c>
      <c r="S32" s="175">
        <f t="shared" si="1"/>
        <v>0</v>
      </c>
      <c r="T32" s="175">
        <f t="shared" si="2"/>
        <v>0</v>
      </c>
      <c r="U32" s="176">
        <f>IF(N32="nio",0,IF(N32&gt;0,VLOOKUP(H32,'3-Productie normen'!A:S,VLOOKUP(N32,'3-Productie normen'!S:T,2,FALSE),FALSE)))</f>
        <v>0</v>
      </c>
      <c r="V32" s="176">
        <f t="shared" si="3"/>
        <v>0</v>
      </c>
      <c r="W32" s="176">
        <f t="shared" si="4"/>
        <v>0</v>
      </c>
      <c r="X32" s="176">
        <f t="shared" si="5"/>
        <v>0</v>
      </c>
      <c r="Y32" s="666">
        <f>VLOOKUP(H32,'3-Productie normen'!A:S,13,FALSE)</f>
        <v>0</v>
      </c>
      <c r="Z32" s="177"/>
      <c r="AB32" s="138">
        <f t="shared" si="6"/>
        <v>0</v>
      </c>
    </row>
    <row r="33" spans="1:28" ht="14.1" customHeight="1">
      <c r="A33" s="152">
        <v>33</v>
      </c>
      <c r="B33" s="171" t="s">
        <v>275</v>
      </c>
      <c r="C33" s="566" t="s">
        <v>1923</v>
      </c>
      <c r="D33" s="529" t="s">
        <v>279</v>
      </c>
      <c r="E33" s="172" t="s">
        <v>384</v>
      </c>
      <c r="F33" s="179" t="s">
        <v>385</v>
      </c>
      <c r="G33" s="523" t="s">
        <v>286</v>
      </c>
      <c r="H33" s="180" t="s">
        <v>223</v>
      </c>
      <c r="I33" s="173" t="s">
        <v>114</v>
      </c>
      <c r="J33" s="648">
        <v>5</v>
      </c>
      <c r="K33" s="484"/>
      <c r="L33" s="484"/>
      <c r="M33" s="484"/>
      <c r="N33" s="542" t="s">
        <v>223</v>
      </c>
      <c r="O33" s="174"/>
      <c r="P33" s="174">
        <v>0</v>
      </c>
      <c r="Q33" s="174"/>
      <c r="R33" s="175">
        <f t="shared" si="0"/>
        <v>0</v>
      </c>
      <c r="S33" s="175">
        <f t="shared" si="1"/>
        <v>0</v>
      </c>
      <c r="T33" s="175">
        <f t="shared" si="2"/>
        <v>0</v>
      </c>
      <c r="U33" s="176">
        <f>IF(N33="nio",0,IF(N33&gt;0,VLOOKUP(H33,'3-Productie normen'!A:S,VLOOKUP(N33,'3-Productie normen'!S:T,2,FALSE),FALSE)))</f>
        <v>0</v>
      </c>
      <c r="V33" s="176">
        <f t="shared" si="3"/>
        <v>0</v>
      </c>
      <c r="W33" s="176">
        <f t="shared" si="4"/>
        <v>0</v>
      </c>
      <c r="X33" s="176">
        <f t="shared" si="5"/>
        <v>0</v>
      </c>
      <c r="Y33" s="666">
        <f>VLOOKUP(H33,'3-Productie normen'!A:S,13,FALSE)</f>
        <v>0</v>
      </c>
      <c r="Z33" s="177"/>
      <c r="AB33" s="138">
        <f t="shared" si="6"/>
        <v>0</v>
      </c>
    </row>
    <row r="34" spans="1:28" ht="14.1" customHeight="1">
      <c r="A34" s="152">
        <v>34</v>
      </c>
      <c r="B34" s="171" t="s">
        <v>275</v>
      </c>
      <c r="C34" s="566" t="s">
        <v>1923</v>
      </c>
      <c r="D34" s="529" t="s">
        <v>279</v>
      </c>
      <c r="E34" s="172" t="s">
        <v>386</v>
      </c>
      <c r="F34" s="180" t="s">
        <v>300</v>
      </c>
      <c r="G34" s="524" t="s">
        <v>286</v>
      </c>
      <c r="H34" s="180" t="s">
        <v>223</v>
      </c>
      <c r="I34" s="181" t="s">
        <v>114</v>
      </c>
      <c r="J34" s="648">
        <v>2</v>
      </c>
      <c r="K34" s="484"/>
      <c r="L34" s="484"/>
      <c r="M34" s="484"/>
      <c r="N34" s="540" t="s">
        <v>223</v>
      </c>
      <c r="O34" s="174"/>
      <c r="P34" s="174">
        <v>0</v>
      </c>
      <c r="Q34" s="174"/>
      <c r="R34" s="175">
        <f t="shared" si="0"/>
        <v>0</v>
      </c>
      <c r="S34" s="175">
        <f t="shared" si="1"/>
        <v>0</v>
      </c>
      <c r="T34" s="175">
        <f t="shared" si="2"/>
        <v>0</v>
      </c>
      <c r="U34" s="176">
        <f>IF(N34="nio",0,IF(N34&gt;0,VLOOKUP(H34,'3-Productie normen'!A:S,VLOOKUP(N34,'3-Productie normen'!S:T,2,FALSE),FALSE)))</f>
        <v>0</v>
      </c>
      <c r="V34" s="176">
        <f t="shared" si="3"/>
        <v>0</v>
      </c>
      <c r="W34" s="176">
        <f t="shared" si="4"/>
        <v>0</v>
      </c>
      <c r="X34" s="176">
        <f t="shared" si="5"/>
        <v>0</v>
      </c>
      <c r="Y34" s="666">
        <f>VLOOKUP(H34,'3-Productie normen'!A:S,13,FALSE)</f>
        <v>0</v>
      </c>
      <c r="Z34" s="177"/>
      <c r="AB34" s="138">
        <f t="shared" si="6"/>
        <v>0</v>
      </c>
    </row>
    <row r="35" spans="1:28" ht="14.1" customHeight="1">
      <c r="A35" s="152">
        <v>35</v>
      </c>
      <c r="B35" s="171" t="s">
        <v>275</v>
      </c>
      <c r="C35" s="566" t="s">
        <v>1923</v>
      </c>
      <c r="D35" s="530" t="s">
        <v>279</v>
      </c>
      <c r="E35" s="182" t="s">
        <v>387</v>
      </c>
      <c r="F35" s="183" t="s">
        <v>388</v>
      </c>
      <c r="G35" s="183" t="s">
        <v>286</v>
      </c>
      <c r="H35" s="180" t="s">
        <v>223</v>
      </c>
      <c r="I35" s="173" t="s">
        <v>114</v>
      </c>
      <c r="J35" s="648">
        <v>2</v>
      </c>
      <c r="K35" s="484"/>
      <c r="L35" s="484"/>
      <c r="M35" s="484"/>
      <c r="N35" s="543" t="s">
        <v>223</v>
      </c>
      <c r="O35" s="174"/>
      <c r="P35" s="174">
        <v>0</v>
      </c>
      <c r="Q35" s="174"/>
      <c r="R35" s="175">
        <f t="shared" si="0"/>
        <v>0</v>
      </c>
      <c r="S35" s="175">
        <f t="shared" si="1"/>
        <v>0</v>
      </c>
      <c r="T35" s="175">
        <f t="shared" si="2"/>
        <v>0</v>
      </c>
      <c r="U35" s="176">
        <f>IF(N35="nio",0,IF(N35&gt;0,VLOOKUP(H35,'3-Productie normen'!A:S,VLOOKUP(N35,'3-Productie normen'!S:T,2,FALSE),FALSE)))</f>
        <v>0</v>
      </c>
      <c r="V35" s="176">
        <f t="shared" si="3"/>
        <v>0</v>
      </c>
      <c r="W35" s="176">
        <f t="shared" si="4"/>
        <v>0</v>
      </c>
      <c r="X35" s="176">
        <f t="shared" si="5"/>
        <v>0</v>
      </c>
      <c r="Y35" s="666">
        <f>VLOOKUP(H35,'3-Productie normen'!A:S,13,FALSE)</f>
        <v>0</v>
      </c>
      <c r="Z35" s="177"/>
      <c r="AB35" s="138">
        <f t="shared" si="6"/>
        <v>0</v>
      </c>
    </row>
    <row r="36" spans="1:28" ht="14.1" customHeight="1">
      <c r="A36" s="152">
        <v>36</v>
      </c>
      <c r="B36" s="171" t="s">
        <v>275</v>
      </c>
      <c r="C36" s="566" t="s">
        <v>1923</v>
      </c>
      <c r="D36" s="529" t="s">
        <v>279</v>
      </c>
      <c r="E36" s="172" t="s">
        <v>389</v>
      </c>
      <c r="F36" s="173" t="s">
        <v>353</v>
      </c>
      <c r="G36" s="521" t="s">
        <v>286</v>
      </c>
      <c r="H36" s="180" t="s">
        <v>223</v>
      </c>
      <c r="I36" s="173" t="s">
        <v>319</v>
      </c>
      <c r="J36" s="648">
        <v>5</v>
      </c>
      <c r="K36" s="484"/>
      <c r="L36" s="484"/>
      <c r="M36" s="484"/>
      <c r="N36" s="174" t="s">
        <v>223</v>
      </c>
      <c r="O36" s="174"/>
      <c r="P36" s="174">
        <v>0</v>
      </c>
      <c r="Q36" s="174"/>
      <c r="R36" s="175">
        <f t="shared" si="0"/>
        <v>0</v>
      </c>
      <c r="S36" s="175">
        <f t="shared" si="1"/>
        <v>0</v>
      </c>
      <c r="T36" s="175">
        <f t="shared" si="2"/>
        <v>0</v>
      </c>
      <c r="U36" s="176">
        <f>IF(N36="nio",0,IF(N36&gt;0,VLOOKUP(H36,'3-Productie normen'!A:S,VLOOKUP(N36,'3-Productie normen'!S:T,2,FALSE),FALSE)))</f>
        <v>0</v>
      </c>
      <c r="V36" s="176">
        <f t="shared" si="3"/>
        <v>0</v>
      </c>
      <c r="W36" s="176">
        <f t="shared" si="4"/>
        <v>0</v>
      </c>
      <c r="X36" s="176">
        <f t="shared" si="5"/>
        <v>0</v>
      </c>
      <c r="Y36" s="666">
        <f>VLOOKUP(H36,'3-Productie normen'!A:S,13,FALSE)</f>
        <v>0</v>
      </c>
      <c r="Z36" s="177"/>
      <c r="AB36" s="138">
        <f t="shared" si="6"/>
        <v>0</v>
      </c>
    </row>
    <row r="37" spans="1:28" ht="14.1" customHeight="1">
      <c r="A37" s="152">
        <v>37</v>
      </c>
      <c r="B37" s="171" t="s">
        <v>276</v>
      </c>
      <c r="C37" s="171" t="s">
        <v>975</v>
      </c>
      <c r="D37" s="529" t="s">
        <v>351</v>
      </c>
      <c r="E37" s="172" t="s">
        <v>553</v>
      </c>
      <c r="F37" s="180" t="s">
        <v>554</v>
      </c>
      <c r="G37" s="524" t="s">
        <v>316</v>
      </c>
      <c r="H37" s="137" t="s">
        <v>1856</v>
      </c>
      <c r="I37" s="181" t="s">
        <v>323</v>
      </c>
      <c r="J37" s="648">
        <v>100</v>
      </c>
      <c r="K37" s="484"/>
      <c r="L37" s="484"/>
      <c r="M37" s="484"/>
      <c r="N37" s="174">
        <v>255</v>
      </c>
      <c r="O37" s="174"/>
      <c r="P37" s="174">
        <v>0</v>
      </c>
      <c r="Q37" s="174"/>
      <c r="R37" s="175" t="e">
        <f t="shared" si="0"/>
        <v>#DIV/0!</v>
      </c>
      <c r="S37" s="175">
        <f t="shared" si="1"/>
        <v>0</v>
      </c>
      <c r="T37" s="175">
        <f t="shared" si="2"/>
        <v>0</v>
      </c>
      <c r="U37" s="176">
        <f>IF(N37="nio",0,IF(N37&gt;0,VLOOKUP(H37,'3-Productie normen'!A:S,VLOOKUP(N37,'3-Productie normen'!S:T,2,FALSE),FALSE)))</f>
        <v>0</v>
      </c>
      <c r="V37" s="176">
        <f t="shared" si="3"/>
        <v>0</v>
      </c>
      <c r="W37" s="176">
        <f t="shared" si="4"/>
        <v>0</v>
      </c>
      <c r="X37" s="176">
        <f t="shared" si="5"/>
        <v>0</v>
      </c>
      <c r="Y37" s="666">
        <f>VLOOKUP(H37,'3-Productie normen'!A:S,13,FALSE)</f>
        <v>5</v>
      </c>
      <c r="Z37" s="177"/>
      <c r="AB37" s="138">
        <f t="shared" si="6"/>
        <v>25500</v>
      </c>
    </row>
    <row r="38" spans="1:28" ht="14.1" customHeight="1">
      <c r="A38" s="152">
        <v>38</v>
      </c>
      <c r="B38" s="171" t="s">
        <v>276</v>
      </c>
      <c r="C38" s="171" t="s">
        <v>975</v>
      </c>
      <c r="D38" s="529" t="s">
        <v>349</v>
      </c>
      <c r="E38" s="182">
        <v>163</v>
      </c>
      <c r="F38" s="183" t="s">
        <v>554</v>
      </c>
      <c r="G38" s="183" t="s">
        <v>316</v>
      </c>
      <c r="H38" s="137" t="s">
        <v>1856</v>
      </c>
      <c r="I38" s="173" t="s">
        <v>323</v>
      </c>
      <c r="J38" s="648">
        <v>34</v>
      </c>
      <c r="K38" s="484"/>
      <c r="L38" s="484"/>
      <c r="M38" s="484"/>
      <c r="N38" s="174">
        <v>255</v>
      </c>
      <c r="O38" s="174"/>
      <c r="P38" s="174">
        <v>0</v>
      </c>
      <c r="Q38" s="174"/>
      <c r="R38" s="175" t="e">
        <f t="shared" si="0"/>
        <v>#DIV/0!</v>
      </c>
      <c r="S38" s="175">
        <f t="shared" si="1"/>
        <v>0</v>
      </c>
      <c r="T38" s="175">
        <f t="shared" si="2"/>
        <v>0</v>
      </c>
      <c r="U38" s="176">
        <f>IF(N38="nio",0,IF(N38&gt;0,VLOOKUP(H38,'3-Productie normen'!A:S,VLOOKUP(N38,'3-Productie normen'!S:T,2,FALSE),FALSE)))</f>
        <v>0</v>
      </c>
      <c r="V38" s="176">
        <f t="shared" si="3"/>
        <v>0</v>
      </c>
      <c r="W38" s="176">
        <f t="shared" si="4"/>
        <v>0</v>
      </c>
      <c r="X38" s="176">
        <f t="shared" si="5"/>
        <v>0</v>
      </c>
      <c r="Y38" s="666">
        <f>VLOOKUP(H38,'3-Productie normen'!A:S,13,FALSE)</f>
        <v>5</v>
      </c>
      <c r="Z38" s="177"/>
      <c r="AB38" s="138">
        <f t="shared" si="6"/>
        <v>8670</v>
      </c>
    </row>
    <row r="39" spans="1:28" ht="14.1" customHeight="1">
      <c r="A39" s="152">
        <v>39</v>
      </c>
      <c r="B39" s="171" t="s">
        <v>276</v>
      </c>
      <c r="C39" s="171" t="s">
        <v>975</v>
      </c>
      <c r="D39" s="529" t="s">
        <v>349</v>
      </c>
      <c r="E39" s="172">
        <v>180</v>
      </c>
      <c r="F39" s="173" t="s">
        <v>554</v>
      </c>
      <c r="G39" s="521" t="s">
        <v>316</v>
      </c>
      <c r="H39" s="137" t="s">
        <v>1856</v>
      </c>
      <c r="I39" s="173" t="s">
        <v>323</v>
      </c>
      <c r="J39" s="648">
        <v>34</v>
      </c>
      <c r="K39" s="484"/>
      <c r="L39" s="484"/>
      <c r="M39" s="484"/>
      <c r="N39" s="174">
        <v>255</v>
      </c>
      <c r="O39" s="174"/>
      <c r="P39" s="174">
        <v>0</v>
      </c>
      <c r="Q39" s="174"/>
      <c r="R39" s="175" t="e">
        <f t="shared" si="0"/>
        <v>#DIV/0!</v>
      </c>
      <c r="S39" s="175">
        <f t="shared" si="1"/>
        <v>0</v>
      </c>
      <c r="T39" s="175">
        <f t="shared" si="2"/>
        <v>0</v>
      </c>
      <c r="U39" s="176">
        <f>IF(N39="nio",0,IF(N39&gt;0,VLOOKUP(H39,'3-Productie normen'!A:S,VLOOKUP(N39,'3-Productie normen'!S:T,2,FALSE),FALSE)))</f>
        <v>0</v>
      </c>
      <c r="V39" s="176">
        <f t="shared" si="3"/>
        <v>0</v>
      </c>
      <c r="W39" s="176">
        <f t="shared" si="4"/>
        <v>0</v>
      </c>
      <c r="X39" s="176">
        <f t="shared" si="5"/>
        <v>0</v>
      </c>
      <c r="Y39" s="666">
        <f>VLOOKUP(H39,'3-Productie normen'!A:S,13,FALSE)</f>
        <v>5</v>
      </c>
      <c r="Z39" s="177"/>
      <c r="AB39" s="138">
        <f t="shared" si="6"/>
        <v>8670</v>
      </c>
    </row>
    <row r="40" spans="1:28" ht="14.1" customHeight="1">
      <c r="A40" s="152">
        <v>40</v>
      </c>
      <c r="B40" s="171" t="s">
        <v>276</v>
      </c>
      <c r="C40" s="171" t="s">
        <v>975</v>
      </c>
      <c r="D40" s="529" t="s">
        <v>279</v>
      </c>
      <c r="E40" s="172">
        <v>200</v>
      </c>
      <c r="F40" s="171" t="s">
        <v>315</v>
      </c>
      <c r="G40" s="520" t="s">
        <v>316</v>
      </c>
      <c r="H40" s="137" t="s">
        <v>1856</v>
      </c>
      <c r="I40" s="173" t="s">
        <v>323</v>
      </c>
      <c r="J40" s="648">
        <v>34</v>
      </c>
      <c r="K40" s="484"/>
      <c r="L40" s="484"/>
      <c r="M40" s="484"/>
      <c r="N40" s="174">
        <v>255</v>
      </c>
      <c r="O40" s="174"/>
      <c r="P40" s="174">
        <v>0</v>
      </c>
      <c r="Q40" s="174"/>
      <c r="R40" s="175" t="e">
        <f t="shared" si="0"/>
        <v>#DIV/0!</v>
      </c>
      <c r="S40" s="175">
        <f t="shared" si="1"/>
        <v>0</v>
      </c>
      <c r="T40" s="175">
        <f t="shared" si="2"/>
        <v>0</v>
      </c>
      <c r="U40" s="176">
        <f>IF(N40="nio",0,IF(N40&gt;0,VLOOKUP(H40,'3-Productie normen'!A:S,VLOOKUP(N40,'3-Productie normen'!S:T,2,FALSE),FALSE)))</f>
        <v>0</v>
      </c>
      <c r="V40" s="176">
        <f t="shared" si="3"/>
        <v>0</v>
      </c>
      <c r="W40" s="176">
        <f t="shared" si="4"/>
        <v>0</v>
      </c>
      <c r="X40" s="176">
        <f t="shared" si="5"/>
        <v>0</v>
      </c>
      <c r="Y40" s="666">
        <f>VLOOKUP(H40,'3-Productie normen'!A:S,13,FALSE)</f>
        <v>5</v>
      </c>
      <c r="Z40" s="177"/>
      <c r="AB40" s="138">
        <f t="shared" si="6"/>
        <v>8670</v>
      </c>
    </row>
    <row r="41" spans="1:28" ht="14.1" customHeight="1">
      <c r="A41" s="152">
        <v>41</v>
      </c>
      <c r="B41" s="171" t="s">
        <v>276</v>
      </c>
      <c r="C41" s="171" t="s">
        <v>975</v>
      </c>
      <c r="D41" s="529" t="s">
        <v>279</v>
      </c>
      <c r="E41" s="172" t="s">
        <v>555</v>
      </c>
      <c r="F41" s="171" t="s">
        <v>556</v>
      </c>
      <c r="G41" s="520" t="s">
        <v>368</v>
      </c>
      <c r="H41" s="137" t="s">
        <v>368</v>
      </c>
      <c r="I41" s="173" t="s">
        <v>323</v>
      </c>
      <c r="J41" s="648">
        <v>5</v>
      </c>
      <c r="K41" s="484"/>
      <c r="L41" s="484"/>
      <c r="M41" s="484"/>
      <c r="N41" s="174">
        <v>255</v>
      </c>
      <c r="O41" s="174"/>
      <c r="P41" s="174">
        <v>0</v>
      </c>
      <c r="Q41" s="174"/>
      <c r="R41" s="175" t="e">
        <f t="shared" si="0"/>
        <v>#DIV/0!</v>
      </c>
      <c r="S41" s="175">
        <f t="shared" si="1"/>
        <v>0</v>
      </c>
      <c r="T41" s="175">
        <f t="shared" si="2"/>
        <v>0</v>
      </c>
      <c r="U41" s="176">
        <f>IF(N41="nio",0,IF(N41&gt;0,VLOOKUP(H41,'3-Productie normen'!A:S,VLOOKUP(N41,'3-Productie normen'!S:T,2,FALSE),FALSE)))</f>
        <v>0</v>
      </c>
      <c r="V41" s="176">
        <f t="shared" si="3"/>
        <v>0</v>
      </c>
      <c r="W41" s="176">
        <f t="shared" si="4"/>
        <v>0</v>
      </c>
      <c r="X41" s="176">
        <f t="shared" si="5"/>
        <v>0</v>
      </c>
      <c r="Y41" s="666">
        <f>VLOOKUP(H41,'3-Productie normen'!A:S,13,FALSE)</f>
        <v>5</v>
      </c>
      <c r="Z41" s="177"/>
      <c r="AB41" s="138">
        <f t="shared" si="6"/>
        <v>1275</v>
      </c>
    </row>
    <row r="42" spans="1:28" ht="14.1" customHeight="1">
      <c r="A42" s="152">
        <v>42</v>
      </c>
      <c r="B42" s="171" t="s">
        <v>276</v>
      </c>
      <c r="C42" s="171" t="s">
        <v>975</v>
      </c>
      <c r="D42" s="529" t="s">
        <v>279</v>
      </c>
      <c r="E42" s="172">
        <v>262</v>
      </c>
      <c r="F42" s="171" t="s">
        <v>557</v>
      </c>
      <c r="G42" s="520" t="s">
        <v>316</v>
      </c>
      <c r="H42" s="137" t="s">
        <v>1856</v>
      </c>
      <c r="I42" s="173" t="s">
        <v>323</v>
      </c>
      <c r="J42" s="648">
        <v>34</v>
      </c>
      <c r="K42" s="484"/>
      <c r="L42" s="484"/>
      <c r="M42" s="484"/>
      <c r="N42" s="174">
        <v>255</v>
      </c>
      <c r="O42" s="174"/>
      <c r="P42" s="174">
        <v>0</v>
      </c>
      <c r="Q42" s="174"/>
      <c r="R42" s="175" t="e">
        <f t="shared" si="0"/>
        <v>#DIV/0!</v>
      </c>
      <c r="S42" s="175">
        <f t="shared" si="1"/>
        <v>0</v>
      </c>
      <c r="T42" s="175">
        <f t="shared" si="2"/>
        <v>0</v>
      </c>
      <c r="U42" s="176">
        <f>IF(N42="nio",0,IF(N42&gt;0,VLOOKUP(H42,'3-Productie normen'!A:S,VLOOKUP(N42,'3-Productie normen'!S:T,2,FALSE),FALSE)))</f>
        <v>0</v>
      </c>
      <c r="V42" s="176">
        <f t="shared" si="3"/>
        <v>0</v>
      </c>
      <c r="W42" s="176">
        <f t="shared" si="4"/>
        <v>0</v>
      </c>
      <c r="X42" s="176">
        <f t="shared" si="5"/>
        <v>0</v>
      </c>
      <c r="Y42" s="666">
        <f>VLOOKUP(H42,'3-Productie normen'!A:S,13,FALSE)</f>
        <v>5</v>
      </c>
      <c r="Z42" s="177"/>
      <c r="AB42" s="138">
        <f t="shared" si="6"/>
        <v>8670</v>
      </c>
    </row>
    <row r="43" spans="1:28" ht="14.1" customHeight="1">
      <c r="A43" s="152">
        <v>43</v>
      </c>
      <c r="B43" s="171" t="s">
        <v>276</v>
      </c>
      <c r="C43" s="171" t="s">
        <v>975</v>
      </c>
      <c r="D43" s="529" t="s">
        <v>279</v>
      </c>
      <c r="E43" s="172">
        <v>264</v>
      </c>
      <c r="F43" s="173" t="s">
        <v>557</v>
      </c>
      <c r="G43" s="521" t="s">
        <v>316</v>
      </c>
      <c r="H43" s="137" t="s">
        <v>1856</v>
      </c>
      <c r="I43" s="173" t="s">
        <v>323</v>
      </c>
      <c r="J43" s="648">
        <v>34</v>
      </c>
      <c r="K43" s="484"/>
      <c r="L43" s="484"/>
      <c r="M43" s="484"/>
      <c r="N43" s="174">
        <v>255</v>
      </c>
      <c r="O43" s="174"/>
      <c r="P43" s="174">
        <v>0</v>
      </c>
      <c r="Q43" s="174"/>
      <c r="R43" s="175" t="e">
        <f t="shared" si="0"/>
        <v>#DIV/0!</v>
      </c>
      <c r="S43" s="175">
        <f t="shared" si="1"/>
        <v>0</v>
      </c>
      <c r="T43" s="175">
        <f t="shared" si="2"/>
        <v>0</v>
      </c>
      <c r="U43" s="176">
        <f>IF(N43="nio",0,IF(N43&gt;0,VLOOKUP(H43,'3-Productie normen'!A:S,VLOOKUP(N43,'3-Productie normen'!S:T,2,FALSE),FALSE)))</f>
        <v>0</v>
      </c>
      <c r="V43" s="176">
        <f t="shared" si="3"/>
        <v>0</v>
      </c>
      <c r="W43" s="176">
        <f t="shared" si="4"/>
        <v>0</v>
      </c>
      <c r="X43" s="176">
        <f t="shared" si="5"/>
        <v>0</v>
      </c>
      <c r="Y43" s="666">
        <f>VLOOKUP(H43,'3-Productie normen'!A:S,13,FALSE)</f>
        <v>5</v>
      </c>
      <c r="Z43" s="177"/>
      <c r="AB43" s="138">
        <f t="shared" si="6"/>
        <v>8670</v>
      </c>
    </row>
    <row r="44" spans="1:28" ht="14.1" customHeight="1">
      <c r="A44" s="152">
        <v>44</v>
      </c>
      <c r="B44" s="171" t="s">
        <v>276</v>
      </c>
      <c r="C44" s="171" t="s">
        <v>975</v>
      </c>
      <c r="D44" s="529" t="s">
        <v>540</v>
      </c>
      <c r="E44" s="172">
        <v>300</v>
      </c>
      <c r="F44" s="173" t="s">
        <v>554</v>
      </c>
      <c r="G44" s="521" t="s">
        <v>316</v>
      </c>
      <c r="H44" s="137" t="s">
        <v>1856</v>
      </c>
      <c r="I44" s="173" t="s">
        <v>323</v>
      </c>
      <c r="J44" s="648">
        <v>34</v>
      </c>
      <c r="K44" s="484"/>
      <c r="L44" s="484"/>
      <c r="M44" s="484"/>
      <c r="N44" s="174">
        <v>255</v>
      </c>
      <c r="O44" s="174"/>
      <c r="P44" s="174">
        <v>0</v>
      </c>
      <c r="Q44" s="174"/>
      <c r="R44" s="175" t="e">
        <f t="shared" si="0"/>
        <v>#DIV/0!</v>
      </c>
      <c r="S44" s="175">
        <f t="shared" si="1"/>
        <v>0</v>
      </c>
      <c r="T44" s="175">
        <f t="shared" si="2"/>
        <v>0</v>
      </c>
      <c r="U44" s="176">
        <f>IF(N44="nio",0,IF(N44&gt;0,VLOOKUP(H44,'3-Productie normen'!A:S,VLOOKUP(N44,'3-Productie normen'!S:T,2,FALSE),FALSE)))</f>
        <v>0</v>
      </c>
      <c r="V44" s="176">
        <f t="shared" si="3"/>
        <v>0</v>
      </c>
      <c r="W44" s="176">
        <f t="shared" si="4"/>
        <v>0</v>
      </c>
      <c r="X44" s="176">
        <f t="shared" si="5"/>
        <v>0</v>
      </c>
      <c r="Y44" s="666">
        <f>VLOOKUP(H44,'3-Productie normen'!A:S,13,FALSE)</f>
        <v>5</v>
      </c>
      <c r="Z44" s="177"/>
      <c r="AB44" s="138">
        <f t="shared" si="6"/>
        <v>8670</v>
      </c>
    </row>
    <row r="45" spans="1:28" ht="14.1" customHeight="1">
      <c r="A45" s="152">
        <v>45</v>
      </c>
      <c r="B45" s="171" t="s">
        <v>276</v>
      </c>
      <c r="C45" s="171" t="s">
        <v>975</v>
      </c>
      <c r="D45" s="529" t="s">
        <v>540</v>
      </c>
      <c r="E45" s="172">
        <v>301</v>
      </c>
      <c r="F45" s="173" t="s">
        <v>554</v>
      </c>
      <c r="G45" s="521" t="s">
        <v>316</v>
      </c>
      <c r="H45" s="137" t="s">
        <v>1856</v>
      </c>
      <c r="I45" s="173" t="s">
        <v>323</v>
      </c>
      <c r="J45" s="648">
        <v>34</v>
      </c>
      <c r="K45" s="484"/>
      <c r="L45" s="484"/>
      <c r="M45" s="484"/>
      <c r="N45" s="174">
        <v>255</v>
      </c>
      <c r="O45" s="174"/>
      <c r="P45" s="174">
        <v>0</v>
      </c>
      <c r="Q45" s="174"/>
      <c r="R45" s="175" t="e">
        <f t="shared" si="0"/>
        <v>#DIV/0!</v>
      </c>
      <c r="S45" s="175">
        <f t="shared" si="1"/>
        <v>0</v>
      </c>
      <c r="T45" s="175">
        <f t="shared" si="2"/>
        <v>0</v>
      </c>
      <c r="U45" s="176">
        <f>IF(N45="nio",0,IF(N45&gt;0,VLOOKUP(H45,'3-Productie normen'!A:S,VLOOKUP(N45,'3-Productie normen'!S:T,2,FALSE),FALSE)))</f>
        <v>0</v>
      </c>
      <c r="V45" s="176">
        <f t="shared" si="3"/>
        <v>0</v>
      </c>
      <c r="W45" s="176">
        <f t="shared" si="4"/>
        <v>0</v>
      </c>
      <c r="X45" s="176">
        <f t="shared" si="5"/>
        <v>0</v>
      </c>
      <c r="Y45" s="666">
        <f>VLOOKUP(H45,'3-Productie normen'!A:S,13,FALSE)</f>
        <v>5</v>
      </c>
      <c r="Z45" s="177"/>
      <c r="AB45" s="138">
        <f t="shared" si="6"/>
        <v>8670</v>
      </c>
    </row>
    <row r="46" spans="1:28" ht="14.1" customHeight="1">
      <c r="A46" s="152">
        <v>46</v>
      </c>
      <c r="B46" s="171" t="s">
        <v>276</v>
      </c>
      <c r="C46" s="171" t="s">
        <v>975</v>
      </c>
      <c r="D46" s="529" t="s">
        <v>540</v>
      </c>
      <c r="E46" s="172">
        <v>362</v>
      </c>
      <c r="F46" s="173" t="s">
        <v>554</v>
      </c>
      <c r="G46" s="521" t="s">
        <v>316</v>
      </c>
      <c r="H46" s="137" t="s">
        <v>1856</v>
      </c>
      <c r="I46" s="173" t="s">
        <v>322</v>
      </c>
      <c r="J46" s="648">
        <v>34</v>
      </c>
      <c r="K46" s="484"/>
      <c r="L46" s="484"/>
      <c r="M46" s="484"/>
      <c r="N46" s="174">
        <v>255</v>
      </c>
      <c r="O46" s="174"/>
      <c r="P46" s="174">
        <v>0</v>
      </c>
      <c r="Q46" s="174"/>
      <c r="R46" s="175" t="e">
        <f t="shared" si="0"/>
        <v>#DIV/0!</v>
      </c>
      <c r="S46" s="175">
        <f t="shared" si="1"/>
        <v>0</v>
      </c>
      <c r="T46" s="175">
        <f t="shared" si="2"/>
        <v>0</v>
      </c>
      <c r="U46" s="176">
        <f>IF(N46="nio",0,IF(N46&gt;0,VLOOKUP(H46,'3-Productie normen'!A:S,VLOOKUP(N46,'3-Productie normen'!S:T,2,FALSE),FALSE)))</f>
        <v>0</v>
      </c>
      <c r="V46" s="176">
        <f t="shared" si="3"/>
        <v>0</v>
      </c>
      <c r="W46" s="176">
        <f t="shared" si="4"/>
        <v>0</v>
      </c>
      <c r="X46" s="176">
        <f t="shared" si="5"/>
        <v>0</v>
      </c>
      <c r="Y46" s="666">
        <f>VLOOKUP(H46,'3-Productie normen'!A:S,13,FALSE)</f>
        <v>5</v>
      </c>
      <c r="Z46" s="177"/>
      <c r="AB46" s="138">
        <f t="shared" si="6"/>
        <v>8670</v>
      </c>
    </row>
    <row r="47" spans="1:28" ht="14.1" customHeight="1">
      <c r="A47" s="152">
        <v>47</v>
      </c>
      <c r="B47" s="171" t="s">
        <v>276</v>
      </c>
      <c r="C47" s="171" t="s">
        <v>975</v>
      </c>
      <c r="D47" s="529" t="s">
        <v>558</v>
      </c>
      <c r="E47" s="172" t="s">
        <v>559</v>
      </c>
      <c r="F47" s="171" t="s">
        <v>560</v>
      </c>
      <c r="G47" s="520" t="s">
        <v>286</v>
      </c>
      <c r="H47" s="180" t="s">
        <v>223</v>
      </c>
      <c r="I47" s="173" t="s">
        <v>323</v>
      </c>
      <c r="J47" s="648">
        <v>9</v>
      </c>
      <c r="K47" s="484"/>
      <c r="L47" s="484"/>
      <c r="M47" s="484"/>
      <c r="N47" s="174" t="s">
        <v>223</v>
      </c>
      <c r="O47" s="174"/>
      <c r="P47" s="174">
        <v>0</v>
      </c>
      <c r="Q47" s="174"/>
      <c r="R47" s="175">
        <f t="shared" si="0"/>
        <v>0</v>
      </c>
      <c r="S47" s="175">
        <f t="shared" si="1"/>
        <v>0</v>
      </c>
      <c r="T47" s="175">
        <f t="shared" si="2"/>
        <v>0</v>
      </c>
      <c r="U47" s="176">
        <f>IF(N47="nio",0,IF(N47&gt;0,VLOOKUP(H47,'3-Productie normen'!A:S,VLOOKUP(N47,'3-Productie normen'!S:T,2,FALSE),FALSE)))</f>
        <v>0</v>
      </c>
      <c r="V47" s="176">
        <f t="shared" si="3"/>
        <v>0</v>
      </c>
      <c r="W47" s="176">
        <f t="shared" si="4"/>
        <v>0</v>
      </c>
      <c r="X47" s="176">
        <f t="shared" si="5"/>
        <v>0</v>
      </c>
      <c r="Y47" s="666">
        <f>VLOOKUP(H47,'3-Productie normen'!A:S,13,FALSE)</f>
        <v>0</v>
      </c>
      <c r="Z47" s="177"/>
      <c r="AB47" s="138">
        <f t="shared" si="6"/>
        <v>0</v>
      </c>
    </row>
    <row r="48" spans="1:28" ht="14.1" customHeight="1">
      <c r="A48" s="152">
        <v>48</v>
      </c>
      <c r="B48" s="171" t="s">
        <v>276</v>
      </c>
      <c r="C48" s="171" t="s">
        <v>975</v>
      </c>
      <c r="D48" s="529" t="s">
        <v>558</v>
      </c>
      <c r="E48" s="172" t="s">
        <v>561</v>
      </c>
      <c r="F48" s="171" t="s">
        <v>285</v>
      </c>
      <c r="G48" s="520" t="s">
        <v>286</v>
      </c>
      <c r="H48" s="180" t="s">
        <v>223</v>
      </c>
      <c r="I48" s="173" t="s">
        <v>323</v>
      </c>
      <c r="J48" s="648">
        <v>182</v>
      </c>
      <c r="K48" s="484"/>
      <c r="L48" s="484"/>
      <c r="M48" s="484"/>
      <c r="N48" s="174" t="s">
        <v>223</v>
      </c>
      <c r="O48" s="174"/>
      <c r="P48" s="174">
        <v>0</v>
      </c>
      <c r="Q48" s="174"/>
      <c r="R48" s="175">
        <f t="shared" si="0"/>
        <v>0</v>
      </c>
      <c r="S48" s="175">
        <f t="shared" si="1"/>
        <v>0</v>
      </c>
      <c r="T48" s="175">
        <f t="shared" si="2"/>
        <v>0</v>
      </c>
      <c r="U48" s="176">
        <f>IF(N48="nio",0,IF(N48&gt;0,VLOOKUP(H48,'3-Productie normen'!A:S,VLOOKUP(N48,'3-Productie normen'!S:T,2,FALSE),FALSE)))</f>
        <v>0</v>
      </c>
      <c r="V48" s="176">
        <f t="shared" si="3"/>
        <v>0</v>
      </c>
      <c r="W48" s="176">
        <f t="shared" si="4"/>
        <v>0</v>
      </c>
      <c r="X48" s="176">
        <f t="shared" si="5"/>
        <v>0</v>
      </c>
      <c r="Y48" s="666">
        <f>VLOOKUP(H48,'3-Productie normen'!A:S,13,FALSE)</f>
        <v>0</v>
      </c>
      <c r="Z48" s="177"/>
      <c r="AB48" s="138">
        <f t="shared" si="6"/>
        <v>0</v>
      </c>
    </row>
    <row r="49" spans="1:28" ht="14.1" customHeight="1">
      <c r="A49" s="152">
        <v>49</v>
      </c>
      <c r="B49" s="171" t="s">
        <v>276</v>
      </c>
      <c r="C49" s="171" t="s">
        <v>975</v>
      </c>
      <c r="D49" s="529" t="s">
        <v>558</v>
      </c>
      <c r="E49" s="172" t="s">
        <v>562</v>
      </c>
      <c r="F49" s="171" t="s">
        <v>563</v>
      </c>
      <c r="G49" s="520" t="s">
        <v>286</v>
      </c>
      <c r="H49" s="180" t="s">
        <v>223</v>
      </c>
      <c r="I49" s="173" t="s">
        <v>323</v>
      </c>
      <c r="J49" s="648">
        <v>4</v>
      </c>
      <c r="K49" s="484"/>
      <c r="L49" s="484"/>
      <c r="M49" s="484"/>
      <c r="N49" s="542" t="s">
        <v>223</v>
      </c>
      <c r="O49" s="174"/>
      <c r="P49" s="174">
        <v>0</v>
      </c>
      <c r="Q49" s="174"/>
      <c r="R49" s="175">
        <f t="shared" si="0"/>
        <v>0</v>
      </c>
      <c r="S49" s="175">
        <f t="shared" si="1"/>
        <v>0</v>
      </c>
      <c r="T49" s="175">
        <f t="shared" si="2"/>
        <v>0</v>
      </c>
      <c r="U49" s="176">
        <f>IF(N49="nio",0,IF(N49&gt;0,VLOOKUP(H49,'3-Productie normen'!A:S,VLOOKUP(N49,'3-Productie normen'!S:T,2,FALSE),FALSE)))</f>
        <v>0</v>
      </c>
      <c r="V49" s="176">
        <f t="shared" si="3"/>
        <v>0</v>
      </c>
      <c r="W49" s="176">
        <f t="shared" si="4"/>
        <v>0</v>
      </c>
      <c r="X49" s="176">
        <f t="shared" si="5"/>
        <v>0</v>
      </c>
      <c r="Y49" s="666">
        <f>VLOOKUP(H49,'3-Productie normen'!A:S,13,FALSE)</f>
        <v>0</v>
      </c>
      <c r="Z49" s="177"/>
      <c r="AB49" s="138">
        <f t="shared" si="6"/>
        <v>0</v>
      </c>
    </row>
    <row r="50" spans="1:28" ht="14.1" customHeight="1">
      <c r="A50" s="152">
        <v>50</v>
      </c>
      <c r="B50" s="171" t="s">
        <v>276</v>
      </c>
      <c r="C50" s="171" t="s">
        <v>975</v>
      </c>
      <c r="D50" s="529" t="s">
        <v>558</v>
      </c>
      <c r="E50" s="172" t="s">
        <v>564</v>
      </c>
      <c r="F50" s="173" t="s">
        <v>563</v>
      </c>
      <c r="G50" s="521" t="s">
        <v>286</v>
      </c>
      <c r="H50" s="180" t="s">
        <v>223</v>
      </c>
      <c r="I50" s="173" t="s">
        <v>323</v>
      </c>
      <c r="J50" s="648">
        <v>99</v>
      </c>
      <c r="K50" s="484"/>
      <c r="L50" s="484"/>
      <c r="M50" s="484"/>
      <c r="N50" s="542" t="s">
        <v>223</v>
      </c>
      <c r="O50" s="174"/>
      <c r="P50" s="174">
        <v>0</v>
      </c>
      <c r="Q50" s="174"/>
      <c r="R50" s="175">
        <f t="shared" si="0"/>
        <v>0</v>
      </c>
      <c r="S50" s="175">
        <f t="shared" si="1"/>
        <v>0</v>
      </c>
      <c r="T50" s="175">
        <f t="shared" si="2"/>
        <v>0</v>
      </c>
      <c r="U50" s="176">
        <f>IF(N50="nio",0,IF(N50&gt;0,VLOOKUP(H50,'3-Productie normen'!A:S,VLOOKUP(N50,'3-Productie normen'!S:T,2,FALSE),FALSE)))</f>
        <v>0</v>
      </c>
      <c r="V50" s="176">
        <f t="shared" si="3"/>
        <v>0</v>
      </c>
      <c r="W50" s="176">
        <f t="shared" si="4"/>
        <v>0</v>
      </c>
      <c r="X50" s="176">
        <f t="shared" si="5"/>
        <v>0</v>
      </c>
      <c r="Y50" s="666">
        <f>VLOOKUP(H50,'3-Productie normen'!A:S,13,FALSE)</f>
        <v>0</v>
      </c>
      <c r="Z50" s="177"/>
      <c r="AB50" s="138">
        <f t="shared" si="6"/>
        <v>0</v>
      </c>
    </row>
    <row r="51" spans="1:28" ht="14.1" customHeight="1">
      <c r="A51" s="152">
        <v>51</v>
      </c>
      <c r="B51" s="171" t="s">
        <v>276</v>
      </c>
      <c r="C51" s="171" t="s">
        <v>975</v>
      </c>
      <c r="D51" s="529" t="s">
        <v>558</v>
      </c>
      <c r="E51" s="172" t="s">
        <v>565</v>
      </c>
      <c r="F51" s="173" t="s">
        <v>300</v>
      </c>
      <c r="G51" s="521" t="s">
        <v>286</v>
      </c>
      <c r="H51" s="180" t="s">
        <v>223</v>
      </c>
      <c r="I51" s="173" t="s">
        <v>114</v>
      </c>
      <c r="J51" s="648">
        <v>29</v>
      </c>
      <c r="K51" s="484"/>
      <c r="L51" s="484"/>
      <c r="M51" s="484"/>
      <c r="N51" s="540" t="s">
        <v>223</v>
      </c>
      <c r="O51" s="174"/>
      <c r="P51" s="174">
        <v>0</v>
      </c>
      <c r="Q51" s="174"/>
      <c r="R51" s="175">
        <f t="shared" si="0"/>
        <v>0</v>
      </c>
      <c r="S51" s="175">
        <f t="shared" si="1"/>
        <v>0</v>
      </c>
      <c r="T51" s="175">
        <f t="shared" si="2"/>
        <v>0</v>
      </c>
      <c r="U51" s="176">
        <f>IF(N51="nio",0,IF(N51&gt;0,VLOOKUP(H51,'3-Productie normen'!A:S,VLOOKUP(N51,'3-Productie normen'!S:T,2,FALSE),FALSE)))</f>
        <v>0</v>
      </c>
      <c r="V51" s="176">
        <f t="shared" si="3"/>
        <v>0</v>
      </c>
      <c r="W51" s="176">
        <f t="shared" si="4"/>
        <v>0</v>
      </c>
      <c r="X51" s="176">
        <f t="shared" si="5"/>
        <v>0</v>
      </c>
      <c r="Y51" s="666">
        <f>VLOOKUP(H51,'3-Productie normen'!A:S,13,FALSE)</f>
        <v>0</v>
      </c>
      <c r="Z51" s="177"/>
      <c r="AB51" s="138">
        <f t="shared" si="6"/>
        <v>0</v>
      </c>
    </row>
    <row r="52" spans="1:28" ht="14.1" customHeight="1">
      <c r="A52" s="152">
        <v>52</v>
      </c>
      <c r="B52" s="171" t="s">
        <v>276</v>
      </c>
      <c r="C52" s="171" t="s">
        <v>975</v>
      </c>
      <c r="D52" s="529" t="s">
        <v>558</v>
      </c>
      <c r="E52" s="172" t="s">
        <v>566</v>
      </c>
      <c r="F52" s="173" t="s">
        <v>355</v>
      </c>
      <c r="G52" s="521" t="s">
        <v>368</v>
      </c>
      <c r="H52" s="137" t="s">
        <v>368</v>
      </c>
      <c r="I52" s="173" t="s">
        <v>323</v>
      </c>
      <c r="J52" s="648">
        <v>4</v>
      </c>
      <c r="K52" s="484"/>
      <c r="L52" s="484"/>
      <c r="M52" s="484"/>
      <c r="N52" s="174">
        <v>255</v>
      </c>
      <c r="O52" s="174"/>
      <c r="P52" s="174">
        <v>0</v>
      </c>
      <c r="Q52" s="174"/>
      <c r="R52" s="175" t="e">
        <f t="shared" si="0"/>
        <v>#DIV/0!</v>
      </c>
      <c r="S52" s="175">
        <f t="shared" si="1"/>
        <v>0</v>
      </c>
      <c r="T52" s="175">
        <f t="shared" si="2"/>
        <v>0</v>
      </c>
      <c r="U52" s="176">
        <f>IF(N52="nio",0,IF(N52&gt;0,VLOOKUP(H52,'3-Productie normen'!A:S,VLOOKUP(N52,'3-Productie normen'!S:T,2,FALSE),FALSE)))</f>
        <v>0</v>
      </c>
      <c r="V52" s="176">
        <f t="shared" si="3"/>
        <v>0</v>
      </c>
      <c r="W52" s="176">
        <f t="shared" si="4"/>
        <v>0</v>
      </c>
      <c r="X52" s="176">
        <f t="shared" si="5"/>
        <v>0</v>
      </c>
      <c r="Y52" s="666">
        <f>VLOOKUP(H52,'3-Productie normen'!A:S,13,FALSE)</f>
        <v>5</v>
      </c>
      <c r="Z52" s="177"/>
      <c r="AB52" s="138">
        <f t="shared" si="6"/>
        <v>1020</v>
      </c>
    </row>
    <row r="53" spans="1:28" ht="14.1" customHeight="1">
      <c r="A53" s="152">
        <v>53</v>
      </c>
      <c r="B53" s="171" t="s">
        <v>276</v>
      </c>
      <c r="C53" s="171" t="s">
        <v>975</v>
      </c>
      <c r="D53" s="529" t="s">
        <v>558</v>
      </c>
      <c r="E53" s="172" t="s">
        <v>567</v>
      </c>
      <c r="F53" s="173" t="s">
        <v>568</v>
      </c>
      <c r="G53" s="521" t="s">
        <v>286</v>
      </c>
      <c r="H53" s="180" t="s">
        <v>223</v>
      </c>
      <c r="I53" s="173" t="s">
        <v>323</v>
      </c>
      <c r="J53" s="648">
        <v>5</v>
      </c>
      <c r="K53" s="484"/>
      <c r="L53" s="484"/>
      <c r="M53" s="484"/>
      <c r="N53" s="545" t="s">
        <v>223</v>
      </c>
      <c r="O53" s="174"/>
      <c r="P53" s="174">
        <v>0</v>
      </c>
      <c r="Q53" s="174"/>
      <c r="R53" s="175">
        <f t="shared" si="0"/>
        <v>0</v>
      </c>
      <c r="S53" s="175">
        <f t="shared" si="1"/>
        <v>0</v>
      </c>
      <c r="T53" s="175">
        <f t="shared" si="2"/>
        <v>0</v>
      </c>
      <c r="U53" s="176">
        <f>IF(N53="nio",0,IF(N53&gt;0,VLOOKUP(H53,'3-Productie normen'!A:S,VLOOKUP(N53,'3-Productie normen'!S:T,2,FALSE),FALSE)))</f>
        <v>0</v>
      </c>
      <c r="V53" s="176">
        <f t="shared" si="3"/>
        <v>0</v>
      </c>
      <c r="W53" s="176">
        <f t="shared" si="4"/>
        <v>0</v>
      </c>
      <c r="X53" s="176">
        <f t="shared" si="5"/>
        <v>0</v>
      </c>
      <c r="Y53" s="666">
        <f>VLOOKUP(H53,'3-Productie normen'!A:S,13,FALSE)</f>
        <v>0</v>
      </c>
      <c r="Z53" s="177"/>
      <c r="AB53" s="138">
        <f t="shared" si="6"/>
        <v>0</v>
      </c>
    </row>
    <row r="54" spans="1:28" ht="14.1" customHeight="1">
      <c r="A54" s="152">
        <v>54</v>
      </c>
      <c r="B54" s="171" t="s">
        <v>276</v>
      </c>
      <c r="C54" s="171" t="s">
        <v>975</v>
      </c>
      <c r="D54" s="529" t="s">
        <v>558</v>
      </c>
      <c r="E54" s="172" t="s">
        <v>569</v>
      </c>
      <c r="F54" s="179" t="s">
        <v>568</v>
      </c>
      <c r="G54" s="523" t="s">
        <v>286</v>
      </c>
      <c r="H54" s="180" t="s">
        <v>223</v>
      </c>
      <c r="I54" s="173" t="s">
        <v>323</v>
      </c>
      <c r="J54" s="648">
        <v>5</v>
      </c>
      <c r="K54" s="484"/>
      <c r="L54" s="484"/>
      <c r="M54" s="484"/>
      <c r="N54" s="545" t="s">
        <v>223</v>
      </c>
      <c r="O54" s="174"/>
      <c r="P54" s="174">
        <v>0</v>
      </c>
      <c r="Q54" s="174"/>
      <c r="R54" s="175">
        <f t="shared" si="0"/>
        <v>0</v>
      </c>
      <c r="S54" s="175">
        <f t="shared" si="1"/>
        <v>0</v>
      </c>
      <c r="T54" s="175">
        <f t="shared" si="2"/>
        <v>0</v>
      </c>
      <c r="U54" s="176">
        <f>IF(N54="nio",0,IF(N54&gt;0,VLOOKUP(H54,'3-Productie normen'!A:S,VLOOKUP(N54,'3-Productie normen'!S:T,2,FALSE),FALSE)))</f>
        <v>0</v>
      </c>
      <c r="V54" s="176">
        <f t="shared" si="3"/>
        <v>0</v>
      </c>
      <c r="W54" s="176">
        <f t="shared" si="4"/>
        <v>0</v>
      </c>
      <c r="X54" s="176">
        <f t="shared" si="5"/>
        <v>0</v>
      </c>
      <c r="Y54" s="666">
        <f>VLOOKUP(H54,'3-Productie normen'!A:S,13,FALSE)</f>
        <v>0</v>
      </c>
      <c r="Z54" s="177"/>
      <c r="AB54" s="138">
        <f t="shared" si="6"/>
        <v>0</v>
      </c>
    </row>
    <row r="55" spans="1:28" ht="14.1" customHeight="1">
      <c r="A55" s="152">
        <v>55</v>
      </c>
      <c r="B55" s="171" t="s">
        <v>276</v>
      </c>
      <c r="C55" s="171" t="s">
        <v>975</v>
      </c>
      <c r="D55" s="529" t="s">
        <v>558</v>
      </c>
      <c r="E55" s="172" t="s">
        <v>570</v>
      </c>
      <c r="F55" s="180" t="s">
        <v>571</v>
      </c>
      <c r="G55" s="524" t="s">
        <v>286</v>
      </c>
      <c r="H55" s="180" t="s">
        <v>223</v>
      </c>
      <c r="I55" s="181" t="s">
        <v>114</v>
      </c>
      <c r="J55" s="648">
        <v>5</v>
      </c>
      <c r="K55" s="484"/>
      <c r="L55" s="484"/>
      <c r="M55" s="484"/>
      <c r="N55" s="540" t="s">
        <v>223</v>
      </c>
      <c r="O55" s="174"/>
      <c r="P55" s="174">
        <v>0</v>
      </c>
      <c r="Q55" s="174"/>
      <c r="R55" s="175">
        <f t="shared" si="0"/>
        <v>0</v>
      </c>
      <c r="S55" s="175">
        <f t="shared" si="1"/>
        <v>0</v>
      </c>
      <c r="T55" s="175">
        <f t="shared" si="2"/>
        <v>0</v>
      </c>
      <c r="U55" s="176">
        <f>IF(N55="nio",0,IF(N55&gt;0,VLOOKUP(H55,'3-Productie normen'!A:S,VLOOKUP(N55,'3-Productie normen'!S:T,2,FALSE),FALSE)))</f>
        <v>0</v>
      </c>
      <c r="V55" s="176">
        <f t="shared" si="3"/>
        <v>0</v>
      </c>
      <c r="W55" s="176">
        <f t="shared" si="4"/>
        <v>0</v>
      </c>
      <c r="X55" s="176">
        <f t="shared" si="5"/>
        <v>0</v>
      </c>
      <c r="Y55" s="666">
        <f>VLOOKUP(H55,'3-Productie normen'!A:S,13,FALSE)</f>
        <v>0</v>
      </c>
      <c r="Z55" s="177"/>
      <c r="AB55" s="138">
        <f t="shared" si="6"/>
        <v>0</v>
      </c>
    </row>
    <row r="56" spans="1:28" ht="14.1" customHeight="1">
      <c r="A56" s="152">
        <v>56</v>
      </c>
      <c r="B56" s="171" t="s">
        <v>276</v>
      </c>
      <c r="C56" s="171" t="s">
        <v>975</v>
      </c>
      <c r="D56" s="530" t="s">
        <v>558</v>
      </c>
      <c r="E56" s="182" t="s">
        <v>572</v>
      </c>
      <c r="F56" s="183" t="s">
        <v>573</v>
      </c>
      <c r="G56" s="183" t="s">
        <v>574</v>
      </c>
      <c r="H56" s="183" t="s">
        <v>573</v>
      </c>
      <c r="I56" s="173" t="s">
        <v>114</v>
      </c>
      <c r="J56" s="648">
        <v>402</v>
      </c>
      <c r="K56" s="484"/>
      <c r="L56" s="484"/>
      <c r="M56" s="484"/>
      <c r="N56" s="174">
        <v>12</v>
      </c>
      <c r="O56" s="174"/>
      <c r="P56" s="174">
        <v>0</v>
      </c>
      <c r="Q56" s="174"/>
      <c r="R56" s="175" t="e">
        <f t="shared" si="0"/>
        <v>#DIV/0!</v>
      </c>
      <c r="S56" s="175">
        <f t="shared" si="1"/>
        <v>0</v>
      </c>
      <c r="T56" s="175">
        <f t="shared" si="2"/>
        <v>0</v>
      </c>
      <c r="U56" s="176">
        <f>IF(N56="nio",0,IF(N56&gt;0,VLOOKUP(H56,'3-Productie normen'!A:S,VLOOKUP(N56,'3-Productie normen'!S:T,2,FALSE),FALSE)))</f>
        <v>0</v>
      </c>
      <c r="V56" s="176">
        <f t="shared" si="3"/>
        <v>0</v>
      </c>
      <c r="W56" s="176">
        <f t="shared" si="4"/>
        <v>0</v>
      </c>
      <c r="X56" s="176">
        <f t="shared" si="5"/>
        <v>0</v>
      </c>
      <c r="Y56" s="666">
        <f>VLOOKUP(H56,'3-Productie normen'!A:S,13,FALSE)</f>
        <v>6</v>
      </c>
      <c r="Z56" s="177"/>
      <c r="AB56" s="138">
        <f t="shared" si="6"/>
        <v>4824</v>
      </c>
    </row>
    <row r="57" spans="1:28" ht="14.1" customHeight="1">
      <c r="A57" s="152">
        <v>57</v>
      </c>
      <c r="B57" s="171" t="s">
        <v>276</v>
      </c>
      <c r="C57" s="171" t="s">
        <v>975</v>
      </c>
      <c r="D57" s="529" t="s">
        <v>558</v>
      </c>
      <c r="E57" s="172" t="s">
        <v>575</v>
      </c>
      <c r="F57" s="173" t="s">
        <v>576</v>
      </c>
      <c r="G57" s="521" t="s">
        <v>335</v>
      </c>
      <c r="H57" s="520" t="s">
        <v>1</v>
      </c>
      <c r="I57" s="173" t="s">
        <v>324</v>
      </c>
      <c r="J57" s="648">
        <v>12</v>
      </c>
      <c r="K57" s="484"/>
      <c r="L57" s="484"/>
      <c r="M57" s="484"/>
      <c r="N57" s="174">
        <v>52</v>
      </c>
      <c r="O57" s="174"/>
      <c r="P57" s="174">
        <v>0</v>
      </c>
      <c r="Q57" s="174"/>
      <c r="R57" s="175" t="e">
        <f t="shared" si="0"/>
        <v>#DIV/0!</v>
      </c>
      <c r="S57" s="175">
        <f t="shared" si="1"/>
        <v>0</v>
      </c>
      <c r="T57" s="175">
        <f t="shared" si="2"/>
        <v>0</v>
      </c>
      <c r="U57" s="176">
        <f>IF(N57="nio",0,IF(N57&gt;0,VLOOKUP(H57,'3-Productie normen'!A:S,VLOOKUP(N57,'3-Productie normen'!S:T,2,FALSE),FALSE)))</f>
        <v>0</v>
      </c>
      <c r="V57" s="176">
        <f t="shared" si="3"/>
        <v>0</v>
      </c>
      <c r="W57" s="176">
        <f t="shared" si="4"/>
        <v>0</v>
      </c>
      <c r="X57" s="176">
        <f t="shared" si="5"/>
        <v>0</v>
      </c>
      <c r="Y57" s="666">
        <f>VLOOKUP(H57,'3-Productie normen'!A:S,13,FALSE)</f>
        <v>3</v>
      </c>
      <c r="Z57" s="177"/>
      <c r="AB57" s="138">
        <f t="shared" si="6"/>
        <v>624</v>
      </c>
    </row>
    <row r="58" spans="1:28" ht="14.1" customHeight="1">
      <c r="A58" s="152">
        <v>58</v>
      </c>
      <c r="B58" s="171" t="s">
        <v>276</v>
      </c>
      <c r="C58" s="171" t="s">
        <v>975</v>
      </c>
      <c r="D58" s="529" t="s">
        <v>558</v>
      </c>
      <c r="E58" s="172" t="s">
        <v>577</v>
      </c>
      <c r="F58" s="137" t="s">
        <v>285</v>
      </c>
      <c r="G58" s="522" t="s">
        <v>286</v>
      </c>
      <c r="H58" s="180" t="s">
        <v>223</v>
      </c>
      <c r="I58" s="173" t="s">
        <v>323</v>
      </c>
      <c r="J58" s="648">
        <v>51</v>
      </c>
      <c r="K58" s="484"/>
      <c r="L58" s="484"/>
      <c r="M58" s="484"/>
      <c r="N58" s="174" t="s">
        <v>223</v>
      </c>
      <c r="O58" s="174"/>
      <c r="P58" s="174">
        <v>0</v>
      </c>
      <c r="Q58" s="174"/>
      <c r="R58" s="175">
        <f t="shared" si="0"/>
        <v>0</v>
      </c>
      <c r="S58" s="175">
        <f t="shared" si="1"/>
        <v>0</v>
      </c>
      <c r="T58" s="175">
        <f t="shared" si="2"/>
        <v>0</v>
      </c>
      <c r="U58" s="176">
        <f>IF(N58="nio",0,IF(N58&gt;0,VLOOKUP(H58,'3-Productie normen'!A:S,VLOOKUP(N58,'3-Productie normen'!S:T,2,FALSE),FALSE)))</f>
        <v>0</v>
      </c>
      <c r="V58" s="176">
        <f t="shared" si="3"/>
        <v>0</v>
      </c>
      <c r="W58" s="176">
        <f t="shared" si="4"/>
        <v>0</v>
      </c>
      <c r="X58" s="176">
        <f t="shared" si="5"/>
        <v>0</v>
      </c>
      <c r="Y58" s="666">
        <f>VLOOKUP(H58,'3-Productie normen'!A:S,13,FALSE)</f>
        <v>0</v>
      </c>
      <c r="Z58" s="177"/>
      <c r="AB58" s="138">
        <f t="shared" si="6"/>
        <v>0</v>
      </c>
    </row>
    <row r="59" spans="1:28" ht="14.1" customHeight="1">
      <c r="A59" s="152">
        <v>59</v>
      </c>
      <c r="B59" s="171" t="s">
        <v>276</v>
      </c>
      <c r="C59" s="171" t="s">
        <v>975</v>
      </c>
      <c r="D59" s="529" t="s">
        <v>558</v>
      </c>
      <c r="E59" s="172" t="s">
        <v>578</v>
      </c>
      <c r="F59" s="137" t="s">
        <v>563</v>
      </c>
      <c r="G59" s="522" t="s">
        <v>286</v>
      </c>
      <c r="H59" s="180" t="s">
        <v>223</v>
      </c>
      <c r="I59" s="173" t="s">
        <v>114</v>
      </c>
      <c r="J59" s="648">
        <v>45</v>
      </c>
      <c r="K59" s="484"/>
      <c r="L59" s="484"/>
      <c r="M59" s="484"/>
      <c r="N59" s="542" t="s">
        <v>223</v>
      </c>
      <c r="O59" s="174"/>
      <c r="P59" s="174">
        <v>0</v>
      </c>
      <c r="Q59" s="174"/>
      <c r="R59" s="175">
        <f t="shared" si="0"/>
        <v>0</v>
      </c>
      <c r="S59" s="175">
        <f t="shared" si="1"/>
        <v>0</v>
      </c>
      <c r="T59" s="175">
        <f t="shared" si="2"/>
        <v>0</v>
      </c>
      <c r="U59" s="176">
        <f>IF(N59="nio",0,IF(N59&gt;0,VLOOKUP(H59,'3-Productie normen'!A:S,VLOOKUP(N59,'3-Productie normen'!S:T,2,FALSE),FALSE)))</f>
        <v>0</v>
      </c>
      <c r="V59" s="176">
        <f t="shared" si="3"/>
        <v>0</v>
      </c>
      <c r="W59" s="176">
        <f t="shared" si="4"/>
        <v>0</v>
      </c>
      <c r="X59" s="176">
        <f t="shared" si="5"/>
        <v>0</v>
      </c>
      <c r="Y59" s="666">
        <f>VLOOKUP(H59,'3-Productie normen'!A:S,13,FALSE)</f>
        <v>0</v>
      </c>
      <c r="Z59" s="177"/>
      <c r="AB59" s="138">
        <f t="shared" si="6"/>
        <v>0</v>
      </c>
    </row>
    <row r="60" spans="1:28" ht="14.1" customHeight="1">
      <c r="A60" s="152">
        <v>60</v>
      </c>
      <c r="B60" s="171" t="s">
        <v>276</v>
      </c>
      <c r="C60" s="171" t="s">
        <v>975</v>
      </c>
      <c r="D60" s="529" t="s">
        <v>558</v>
      </c>
      <c r="E60" s="172" t="s">
        <v>579</v>
      </c>
      <c r="F60" s="137" t="s">
        <v>377</v>
      </c>
      <c r="G60" s="522" t="s">
        <v>18</v>
      </c>
      <c r="H60" s="616" t="s">
        <v>18</v>
      </c>
      <c r="I60" s="173" t="s">
        <v>322</v>
      </c>
      <c r="J60" s="648">
        <v>18</v>
      </c>
      <c r="K60" s="484"/>
      <c r="L60" s="484"/>
      <c r="M60" s="484"/>
      <c r="N60" s="174">
        <v>255</v>
      </c>
      <c r="O60" s="174"/>
      <c r="P60" s="174">
        <v>0</v>
      </c>
      <c r="Q60" s="174"/>
      <c r="R60" s="175" t="e">
        <f t="shared" si="0"/>
        <v>#DIV/0!</v>
      </c>
      <c r="S60" s="175">
        <f t="shared" si="1"/>
        <v>0</v>
      </c>
      <c r="T60" s="175">
        <f t="shared" si="2"/>
        <v>0</v>
      </c>
      <c r="U60" s="176">
        <f>IF(N60="nio",0,IF(N60&gt;0,VLOOKUP(H60,'3-Productie normen'!A:S,VLOOKUP(N60,'3-Productie normen'!S:T,2,FALSE),FALSE)))</f>
        <v>0</v>
      </c>
      <c r="V60" s="176">
        <f t="shared" si="3"/>
        <v>0</v>
      </c>
      <c r="W60" s="176">
        <f t="shared" si="4"/>
        <v>0</v>
      </c>
      <c r="X60" s="176">
        <f t="shared" si="5"/>
        <v>0</v>
      </c>
      <c r="Y60" s="666">
        <f>VLOOKUP(H60,'3-Productie normen'!A:S,13,FALSE)</f>
        <v>3</v>
      </c>
      <c r="Z60" s="177"/>
      <c r="AB60" s="138">
        <f t="shared" si="6"/>
        <v>4590</v>
      </c>
    </row>
    <row r="61" spans="1:28" ht="14.1" customHeight="1">
      <c r="A61" s="152">
        <v>61</v>
      </c>
      <c r="B61" s="171" t="s">
        <v>276</v>
      </c>
      <c r="C61" s="171" t="s">
        <v>975</v>
      </c>
      <c r="D61" s="529" t="s">
        <v>558</v>
      </c>
      <c r="E61" s="172" t="s">
        <v>580</v>
      </c>
      <c r="F61" s="137" t="s">
        <v>377</v>
      </c>
      <c r="G61" s="522" t="s">
        <v>18</v>
      </c>
      <c r="H61" s="616" t="s">
        <v>18</v>
      </c>
      <c r="I61" s="173" t="s">
        <v>322</v>
      </c>
      <c r="J61" s="648">
        <v>16</v>
      </c>
      <c r="K61" s="484"/>
      <c r="L61" s="484"/>
      <c r="M61" s="484"/>
      <c r="N61" s="174">
        <v>255</v>
      </c>
      <c r="O61" s="174"/>
      <c r="P61" s="174">
        <v>0</v>
      </c>
      <c r="Q61" s="174"/>
      <c r="R61" s="175" t="e">
        <f t="shared" si="0"/>
        <v>#DIV/0!</v>
      </c>
      <c r="S61" s="175">
        <f t="shared" si="1"/>
        <v>0</v>
      </c>
      <c r="T61" s="175">
        <f t="shared" si="2"/>
        <v>0</v>
      </c>
      <c r="U61" s="176">
        <f>IF(N61="nio",0,IF(N61&gt;0,VLOOKUP(H61,'3-Productie normen'!A:S,VLOOKUP(N61,'3-Productie normen'!S:T,2,FALSE),FALSE)))</f>
        <v>0</v>
      </c>
      <c r="V61" s="176">
        <f t="shared" si="3"/>
        <v>0</v>
      </c>
      <c r="W61" s="176">
        <f t="shared" si="4"/>
        <v>0</v>
      </c>
      <c r="X61" s="176">
        <f t="shared" si="5"/>
        <v>0</v>
      </c>
      <c r="Y61" s="666">
        <f>VLOOKUP(H61,'3-Productie normen'!A:S,13,FALSE)</f>
        <v>3</v>
      </c>
      <c r="Z61" s="177"/>
      <c r="AB61" s="138">
        <f t="shared" si="6"/>
        <v>4080</v>
      </c>
    </row>
    <row r="62" spans="1:28" ht="14.1" customHeight="1">
      <c r="A62" s="152">
        <v>62</v>
      </c>
      <c r="B62" s="171" t="s">
        <v>276</v>
      </c>
      <c r="C62" s="171" t="s">
        <v>975</v>
      </c>
      <c r="D62" s="529" t="s">
        <v>558</v>
      </c>
      <c r="E62" s="172" t="s">
        <v>581</v>
      </c>
      <c r="F62" s="137" t="s">
        <v>355</v>
      </c>
      <c r="G62" s="522" t="s">
        <v>286</v>
      </c>
      <c r="H62" s="180" t="s">
        <v>223</v>
      </c>
      <c r="I62" s="173" t="s">
        <v>114</v>
      </c>
      <c r="J62" s="648">
        <v>16</v>
      </c>
      <c r="K62" s="484"/>
      <c r="L62" s="484"/>
      <c r="M62" s="484"/>
      <c r="N62" s="540" t="s">
        <v>223</v>
      </c>
      <c r="O62" s="174"/>
      <c r="P62" s="174">
        <v>0</v>
      </c>
      <c r="Q62" s="174"/>
      <c r="R62" s="175">
        <f t="shared" si="0"/>
        <v>0</v>
      </c>
      <c r="S62" s="175">
        <f t="shared" si="1"/>
        <v>0</v>
      </c>
      <c r="T62" s="175">
        <f t="shared" si="2"/>
        <v>0</v>
      </c>
      <c r="U62" s="176">
        <f>IF(N62="nio",0,IF(N62&gt;0,VLOOKUP(H62,'3-Productie normen'!A:S,VLOOKUP(N62,'3-Productie normen'!S:T,2,FALSE),FALSE)))</f>
        <v>0</v>
      </c>
      <c r="V62" s="176">
        <f t="shared" si="3"/>
        <v>0</v>
      </c>
      <c r="W62" s="176">
        <f t="shared" si="4"/>
        <v>0</v>
      </c>
      <c r="X62" s="176">
        <f t="shared" si="5"/>
        <v>0</v>
      </c>
      <c r="Y62" s="666">
        <f>VLOOKUP(H62,'3-Productie normen'!A:S,13,FALSE)</f>
        <v>0</v>
      </c>
      <c r="Z62" s="177"/>
      <c r="AB62" s="138">
        <f t="shared" si="6"/>
        <v>0</v>
      </c>
    </row>
    <row r="63" spans="1:28" ht="14.1" customHeight="1">
      <c r="A63" s="152">
        <v>63</v>
      </c>
      <c r="B63" s="171" t="s">
        <v>276</v>
      </c>
      <c r="C63" s="171" t="s">
        <v>975</v>
      </c>
      <c r="D63" s="529" t="s">
        <v>351</v>
      </c>
      <c r="E63" s="172" t="s">
        <v>582</v>
      </c>
      <c r="F63" s="137" t="s">
        <v>583</v>
      </c>
      <c r="G63" s="522" t="s">
        <v>583</v>
      </c>
      <c r="H63" s="137" t="s">
        <v>1856</v>
      </c>
      <c r="I63" s="173" t="s">
        <v>325</v>
      </c>
      <c r="J63" s="648">
        <v>100</v>
      </c>
      <c r="K63" s="484"/>
      <c r="L63" s="484"/>
      <c r="M63" s="484"/>
      <c r="N63" s="174">
        <v>255</v>
      </c>
      <c r="O63" s="174"/>
      <c r="P63" s="174">
        <v>0</v>
      </c>
      <c r="Q63" s="174"/>
      <c r="R63" s="175" t="e">
        <f t="shared" si="0"/>
        <v>#DIV/0!</v>
      </c>
      <c r="S63" s="175">
        <f t="shared" si="1"/>
        <v>0</v>
      </c>
      <c r="T63" s="175">
        <f t="shared" si="2"/>
        <v>0</v>
      </c>
      <c r="U63" s="176">
        <f>IF(N63="nio",0,IF(N63&gt;0,VLOOKUP(H63,'3-Productie normen'!A:S,VLOOKUP(N63,'3-Productie normen'!S:T,2,FALSE),FALSE)))</f>
        <v>0</v>
      </c>
      <c r="V63" s="176">
        <f t="shared" si="3"/>
        <v>0</v>
      </c>
      <c r="W63" s="176">
        <f t="shared" si="4"/>
        <v>0</v>
      </c>
      <c r="X63" s="176">
        <f t="shared" si="5"/>
        <v>0</v>
      </c>
      <c r="Y63" s="666">
        <f>VLOOKUP(H63,'3-Productie normen'!A:S,13,FALSE)</f>
        <v>5</v>
      </c>
      <c r="Z63" s="177"/>
      <c r="AB63" s="138">
        <f t="shared" si="6"/>
        <v>25500</v>
      </c>
    </row>
    <row r="64" spans="1:28" ht="14.1" customHeight="1">
      <c r="A64" s="152">
        <v>64</v>
      </c>
      <c r="B64" s="171" t="s">
        <v>276</v>
      </c>
      <c r="C64" s="171" t="s">
        <v>975</v>
      </c>
      <c r="D64" s="529" t="s">
        <v>351</v>
      </c>
      <c r="E64" s="172" t="s">
        <v>584</v>
      </c>
      <c r="F64" s="137" t="s">
        <v>585</v>
      </c>
      <c r="G64" s="522" t="s">
        <v>316</v>
      </c>
      <c r="H64" s="137" t="s">
        <v>1856</v>
      </c>
      <c r="I64" s="173" t="s">
        <v>114</v>
      </c>
      <c r="J64" s="648">
        <v>250</v>
      </c>
      <c r="K64" s="484"/>
      <c r="L64" s="484"/>
      <c r="M64" s="484"/>
      <c r="N64" s="174">
        <v>255</v>
      </c>
      <c r="O64" s="174"/>
      <c r="P64" s="174">
        <v>0</v>
      </c>
      <c r="Q64" s="174"/>
      <c r="R64" s="175" t="e">
        <f t="shared" si="0"/>
        <v>#DIV/0!</v>
      </c>
      <c r="S64" s="175">
        <f t="shared" si="1"/>
        <v>0</v>
      </c>
      <c r="T64" s="175">
        <f t="shared" si="2"/>
        <v>0</v>
      </c>
      <c r="U64" s="176">
        <f>IF(N64="nio",0,IF(N64&gt;0,VLOOKUP(H64,'3-Productie normen'!A:S,VLOOKUP(N64,'3-Productie normen'!S:T,2,FALSE),FALSE)))</f>
        <v>0</v>
      </c>
      <c r="V64" s="176">
        <f t="shared" si="3"/>
        <v>0</v>
      </c>
      <c r="W64" s="176">
        <f t="shared" si="4"/>
        <v>0</v>
      </c>
      <c r="X64" s="176">
        <f t="shared" si="5"/>
        <v>0</v>
      </c>
      <c r="Y64" s="666">
        <f>VLOOKUP(H64,'3-Productie normen'!A:S,13,FALSE)</f>
        <v>5</v>
      </c>
      <c r="Z64" s="177"/>
      <c r="AB64" s="138">
        <f t="shared" si="6"/>
        <v>63750</v>
      </c>
    </row>
    <row r="65" spans="1:28" ht="14.1" customHeight="1">
      <c r="A65" s="152">
        <v>65</v>
      </c>
      <c r="B65" s="171" t="s">
        <v>276</v>
      </c>
      <c r="C65" s="171" t="s">
        <v>975</v>
      </c>
      <c r="D65" s="529" t="s">
        <v>351</v>
      </c>
      <c r="E65" s="172" t="s">
        <v>586</v>
      </c>
      <c r="F65" s="137" t="s">
        <v>587</v>
      </c>
      <c r="G65" s="522" t="s">
        <v>588</v>
      </c>
      <c r="H65" s="137" t="s">
        <v>1857</v>
      </c>
      <c r="I65" s="173" t="s">
        <v>323</v>
      </c>
      <c r="J65" s="648">
        <v>16</v>
      </c>
      <c r="K65" s="484"/>
      <c r="L65" s="484"/>
      <c r="M65" s="484"/>
      <c r="N65" s="174">
        <v>255</v>
      </c>
      <c r="O65" s="174"/>
      <c r="P65" s="174">
        <v>0</v>
      </c>
      <c r="Q65" s="174"/>
      <c r="R65" s="175" t="e">
        <f t="shared" si="0"/>
        <v>#DIV/0!</v>
      </c>
      <c r="S65" s="175">
        <f t="shared" si="1"/>
        <v>0</v>
      </c>
      <c r="T65" s="175">
        <f t="shared" si="2"/>
        <v>0</v>
      </c>
      <c r="U65" s="176">
        <f>IF(N65="nio",0,IF(N65&gt;0,VLOOKUP(H65,'3-Productie normen'!A:S,VLOOKUP(N65,'3-Productie normen'!S:T,2,FALSE),FALSE)))</f>
        <v>0</v>
      </c>
      <c r="V65" s="176">
        <f t="shared" si="3"/>
        <v>0</v>
      </c>
      <c r="W65" s="176">
        <f t="shared" si="4"/>
        <v>0</v>
      </c>
      <c r="X65" s="176">
        <f t="shared" si="5"/>
        <v>0</v>
      </c>
      <c r="Y65" s="666">
        <f>VLOOKUP(H65,'3-Productie normen'!A:S,13,FALSE)</f>
        <v>1</v>
      </c>
      <c r="Z65" s="177"/>
      <c r="AB65" s="138">
        <f t="shared" si="6"/>
        <v>4080</v>
      </c>
    </row>
    <row r="66" spans="1:28" s="47" customFormat="1" ht="14.1" customHeight="1">
      <c r="A66" s="152">
        <v>66</v>
      </c>
      <c r="B66" s="171" t="s">
        <v>276</v>
      </c>
      <c r="C66" s="171" t="s">
        <v>975</v>
      </c>
      <c r="D66" s="529"/>
      <c r="E66" s="172"/>
      <c r="F66" s="137" t="s">
        <v>589</v>
      </c>
      <c r="G66" s="522" t="s">
        <v>583</v>
      </c>
      <c r="H66" s="137" t="s">
        <v>1856</v>
      </c>
      <c r="I66" s="173" t="s">
        <v>1990</v>
      </c>
      <c r="J66" s="648">
        <v>25</v>
      </c>
      <c r="K66" s="484"/>
      <c r="L66" s="484"/>
      <c r="M66" s="484"/>
      <c r="N66" s="174">
        <v>255</v>
      </c>
      <c r="O66" s="174"/>
      <c r="P66" s="174">
        <v>0</v>
      </c>
      <c r="Q66" s="174"/>
      <c r="R66" s="175" t="e">
        <f t="shared" si="0"/>
        <v>#DIV/0!</v>
      </c>
      <c r="S66" s="175">
        <f t="shared" si="1"/>
        <v>0</v>
      </c>
      <c r="T66" s="175">
        <f t="shared" si="2"/>
        <v>0</v>
      </c>
      <c r="U66" s="176">
        <f>IF(N66="nio",0,IF(N66&gt;0,VLOOKUP(H66,'3-Productie normen'!A:S,VLOOKUP(N66,'3-Productie normen'!S:T,2,FALSE),FALSE)))</f>
        <v>0</v>
      </c>
      <c r="V66" s="176">
        <f t="shared" si="3"/>
        <v>0</v>
      </c>
      <c r="W66" s="176">
        <f t="shared" si="4"/>
        <v>0</v>
      </c>
      <c r="X66" s="176">
        <f t="shared" si="5"/>
        <v>0</v>
      </c>
      <c r="Y66" s="666">
        <f>VLOOKUP(H66,'3-Productie normen'!A:S,13,FALSE)</f>
        <v>5</v>
      </c>
      <c r="Z66" s="177"/>
      <c r="AA66" s="4"/>
      <c r="AB66" s="138">
        <f t="shared" si="6"/>
        <v>6375</v>
      </c>
    </row>
    <row r="67" spans="1:28" ht="14.1" customHeight="1">
      <c r="A67" s="152">
        <v>67</v>
      </c>
      <c r="B67" s="171" t="s">
        <v>276</v>
      </c>
      <c r="C67" s="171" t="s">
        <v>975</v>
      </c>
      <c r="D67" s="529" t="s">
        <v>351</v>
      </c>
      <c r="E67" s="172" t="s">
        <v>590</v>
      </c>
      <c r="F67" s="137" t="s">
        <v>591</v>
      </c>
      <c r="G67" s="522" t="s">
        <v>316</v>
      </c>
      <c r="H67" s="137" t="s">
        <v>110</v>
      </c>
      <c r="I67" s="173" t="s">
        <v>323</v>
      </c>
      <c r="J67" s="648">
        <v>4</v>
      </c>
      <c r="K67" s="484"/>
      <c r="L67" s="484"/>
      <c r="M67" s="484"/>
      <c r="N67" s="174">
        <v>255</v>
      </c>
      <c r="O67" s="174"/>
      <c r="P67" s="174">
        <v>0</v>
      </c>
      <c r="Q67" s="174"/>
      <c r="R67" s="175" t="e">
        <f t="shared" si="0"/>
        <v>#DIV/0!</v>
      </c>
      <c r="S67" s="175">
        <f t="shared" si="1"/>
        <v>0</v>
      </c>
      <c r="T67" s="175">
        <f t="shared" si="2"/>
        <v>0</v>
      </c>
      <c r="U67" s="176">
        <f>IF(N67="nio",0,IF(N67&gt;0,VLOOKUP(H67,'3-Productie normen'!A:S,VLOOKUP(N67,'3-Productie normen'!S:T,2,FALSE),FALSE)))</f>
        <v>0</v>
      </c>
      <c r="V67" s="176">
        <f t="shared" si="3"/>
        <v>0</v>
      </c>
      <c r="W67" s="176">
        <f t="shared" si="4"/>
        <v>0</v>
      </c>
      <c r="X67" s="176">
        <f t="shared" si="5"/>
        <v>0</v>
      </c>
      <c r="Y67" s="666">
        <f>VLOOKUP(H67,'3-Productie normen'!A:S,13,FALSE)</f>
        <v>4</v>
      </c>
      <c r="Z67" s="177"/>
      <c r="AB67" s="138">
        <f t="shared" si="6"/>
        <v>1020</v>
      </c>
    </row>
    <row r="68" spans="1:28" ht="14.1" customHeight="1">
      <c r="A68" s="152">
        <v>68</v>
      </c>
      <c r="B68" s="171" t="s">
        <v>276</v>
      </c>
      <c r="C68" s="171" t="s">
        <v>975</v>
      </c>
      <c r="D68" s="529" t="s">
        <v>351</v>
      </c>
      <c r="E68" s="172" t="s">
        <v>592</v>
      </c>
      <c r="F68" s="171" t="s">
        <v>593</v>
      </c>
      <c r="G68" s="520" t="s">
        <v>588</v>
      </c>
      <c r="H68" s="173" t="s">
        <v>1857</v>
      </c>
      <c r="I68" s="173" t="s">
        <v>325</v>
      </c>
      <c r="J68" s="648">
        <v>20</v>
      </c>
      <c r="K68" s="484"/>
      <c r="L68" s="484"/>
      <c r="M68" s="484"/>
      <c r="N68" s="174">
        <v>255</v>
      </c>
      <c r="O68" s="174"/>
      <c r="P68" s="174">
        <v>0</v>
      </c>
      <c r="Q68" s="174"/>
      <c r="R68" s="175" t="e">
        <f t="shared" si="0"/>
        <v>#DIV/0!</v>
      </c>
      <c r="S68" s="175">
        <f t="shared" si="1"/>
        <v>0</v>
      </c>
      <c r="T68" s="175">
        <f t="shared" si="2"/>
        <v>0</v>
      </c>
      <c r="U68" s="176">
        <f>IF(N68="nio",0,IF(N68&gt;0,VLOOKUP(H68,'3-Productie normen'!A:S,VLOOKUP(N68,'3-Productie normen'!S:T,2,FALSE),FALSE)))</f>
        <v>0</v>
      </c>
      <c r="V68" s="176">
        <f t="shared" si="3"/>
        <v>0</v>
      </c>
      <c r="W68" s="176">
        <f t="shared" si="4"/>
        <v>0</v>
      </c>
      <c r="X68" s="176">
        <f t="shared" si="5"/>
        <v>0</v>
      </c>
      <c r="Y68" s="666">
        <f>VLOOKUP(H68,'3-Productie normen'!A:S,13,FALSE)</f>
        <v>1</v>
      </c>
      <c r="Z68" s="177"/>
      <c r="AB68" s="138">
        <f t="shared" si="6"/>
        <v>5100</v>
      </c>
    </row>
    <row r="69" spans="1:28" ht="14.1" customHeight="1">
      <c r="A69" s="152">
        <v>69</v>
      </c>
      <c r="B69" s="171" t="s">
        <v>276</v>
      </c>
      <c r="C69" s="171" t="s">
        <v>975</v>
      </c>
      <c r="D69" s="529" t="s">
        <v>351</v>
      </c>
      <c r="E69" s="172" t="s">
        <v>594</v>
      </c>
      <c r="F69" s="171" t="s">
        <v>281</v>
      </c>
      <c r="G69" s="520" t="s">
        <v>233</v>
      </c>
      <c r="H69" s="173" t="s">
        <v>1857</v>
      </c>
      <c r="I69" s="173" t="s">
        <v>323</v>
      </c>
      <c r="J69" s="648">
        <v>52</v>
      </c>
      <c r="K69" s="484"/>
      <c r="L69" s="484"/>
      <c r="M69" s="484"/>
      <c r="N69" s="174">
        <v>255</v>
      </c>
      <c r="O69" s="174"/>
      <c r="P69" s="174">
        <v>0</v>
      </c>
      <c r="Q69" s="174"/>
      <c r="R69" s="175" t="e">
        <f t="shared" si="0"/>
        <v>#DIV/0!</v>
      </c>
      <c r="S69" s="175">
        <f t="shared" si="1"/>
        <v>0</v>
      </c>
      <c r="T69" s="175">
        <f t="shared" si="2"/>
        <v>0</v>
      </c>
      <c r="U69" s="176">
        <f>IF(N69="nio",0,IF(N69&gt;0,VLOOKUP(H69,'3-Productie normen'!A:S,VLOOKUP(N69,'3-Productie normen'!S:T,2,FALSE),FALSE)))</f>
        <v>0</v>
      </c>
      <c r="V69" s="176">
        <f t="shared" si="3"/>
        <v>0</v>
      </c>
      <c r="W69" s="176">
        <f t="shared" si="4"/>
        <v>0</v>
      </c>
      <c r="X69" s="176">
        <f t="shared" si="5"/>
        <v>0</v>
      </c>
      <c r="Y69" s="666">
        <f>VLOOKUP(H69,'3-Productie normen'!A:S,13,FALSE)</f>
        <v>1</v>
      </c>
      <c r="Z69" s="177"/>
      <c r="AB69" s="138">
        <f t="shared" si="6"/>
        <v>13260</v>
      </c>
    </row>
    <row r="70" spans="1:28" ht="14.1" customHeight="1">
      <c r="A70" s="152">
        <v>70</v>
      </c>
      <c r="B70" s="171" t="s">
        <v>276</v>
      </c>
      <c r="C70" s="171" t="s">
        <v>975</v>
      </c>
      <c r="D70" s="529" t="s">
        <v>351</v>
      </c>
      <c r="E70" s="172" t="s">
        <v>595</v>
      </c>
      <c r="F70" s="171" t="s">
        <v>596</v>
      </c>
      <c r="G70" s="520" t="s">
        <v>316</v>
      </c>
      <c r="H70" s="137" t="s">
        <v>1856</v>
      </c>
      <c r="I70" s="173" t="s">
        <v>323</v>
      </c>
      <c r="J70" s="648">
        <v>33</v>
      </c>
      <c r="K70" s="484"/>
      <c r="L70" s="484"/>
      <c r="M70" s="484"/>
      <c r="N70" s="174">
        <v>255</v>
      </c>
      <c r="O70" s="174"/>
      <c r="P70" s="174">
        <v>0</v>
      </c>
      <c r="Q70" s="174"/>
      <c r="R70" s="175" t="e">
        <f t="shared" si="0"/>
        <v>#DIV/0!</v>
      </c>
      <c r="S70" s="175">
        <f t="shared" si="1"/>
        <v>0</v>
      </c>
      <c r="T70" s="175">
        <f t="shared" si="2"/>
        <v>0</v>
      </c>
      <c r="U70" s="176">
        <f>IF(N70="nio",0,IF(N70&gt;0,VLOOKUP(H70,'3-Productie normen'!A:S,VLOOKUP(N70,'3-Productie normen'!S:T,2,FALSE),FALSE)))</f>
        <v>0</v>
      </c>
      <c r="V70" s="176">
        <f t="shared" si="3"/>
        <v>0</v>
      </c>
      <c r="W70" s="176">
        <f t="shared" si="4"/>
        <v>0</v>
      </c>
      <c r="X70" s="176">
        <f t="shared" si="5"/>
        <v>0</v>
      </c>
      <c r="Y70" s="666">
        <f>VLOOKUP(H70,'3-Productie normen'!A:S,13,FALSE)</f>
        <v>5</v>
      </c>
      <c r="Z70" s="177"/>
      <c r="AB70" s="138">
        <f t="shared" si="6"/>
        <v>8415</v>
      </c>
    </row>
    <row r="71" spans="1:28" ht="14.1" customHeight="1">
      <c r="A71" s="152">
        <v>71</v>
      </c>
      <c r="B71" s="171" t="s">
        <v>276</v>
      </c>
      <c r="C71" s="171" t="s">
        <v>975</v>
      </c>
      <c r="D71" s="529" t="s">
        <v>351</v>
      </c>
      <c r="E71" s="172" t="s">
        <v>597</v>
      </c>
      <c r="F71" s="173" t="s">
        <v>355</v>
      </c>
      <c r="G71" s="521" t="s">
        <v>368</v>
      </c>
      <c r="H71" s="137" t="s">
        <v>368</v>
      </c>
      <c r="I71" s="173" t="s">
        <v>323</v>
      </c>
      <c r="J71" s="648">
        <v>18</v>
      </c>
      <c r="K71" s="484"/>
      <c r="L71" s="484"/>
      <c r="M71" s="484"/>
      <c r="N71" s="174">
        <v>255</v>
      </c>
      <c r="O71" s="174"/>
      <c r="P71" s="174">
        <v>0</v>
      </c>
      <c r="Q71" s="174"/>
      <c r="R71" s="175" t="e">
        <f t="shared" si="0"/>
        <v>#DIV/0!</v>
      </c>
      <c r="S71" s="175">
        <f t="shared" si="1"/>
        <v>0</v>
      </c>
      <c r="T71" s="175">
        <f t="shared" si="2"/>
        <v>0</v>
      </c>
      <c r="U71" s="176">
        <f>IF(N71="nio",0,IF(N71&gt;0,VLOOKUP(H71,'3-Productie normen'!A:S,VLOOKUP(N71,'3-Productie normen'!S:T,2,FALSE),FALSE)))</f>
        <v>0</v>
      </c>
      <c r="V71" s="176">
        <f t="shared" si="3"/>
        <v>0</v>
      </c>
      <c r="W71" s="176">
        <f t="shared" si="4"/>
        <v>0</v>
      </c>
      <c r="X71" s="176">
        <f t="shared" si="5"/>
        <v>0</v>
      </c>
      <c r="Y71" s="666">
        <f>VLOOKUP(H71,'3-Productie normen'!A:S,13,FALSE)</f>
        <v>5</v>
      </c>
      <c r="Z71" s="177"/>
      <c r="AB71" s="138">
        <f t="shared" si="6"/>
        <v>4590</v>
      </c>
    </row>
    <row r="72" spans="1:28" ht="14.1" customHeight="1">
      <c r="A72" s="152">
        <v>72</v>
      </c>
      <c r="B72" s="171" t="s">
        <v>276</v>
      </c>
      <c r="C72" s="171" t="s">
        <v>975</v>
      </c>
      <c r="D72" s="529" t="s">
        <v>351</v>
      </c>
      <c r="E72" s="172" t="s">
        <v>598</v>
      </c>
      <c r="F72" s="173" t="s">
        <v>571</v>
      </c>
      <c r="G72" s="521" t="s">
        <v>286</v>
      </c>
      <c r="H72" s="180" t="s">
        <v>223</v>
      </c>
      <c r="I72" s="173" t="s">
        <v>114</v>
      </c>
      <c r="J72" s="648">
        <v>1</v>
      </c>
      <c r="K72" s="484"/>
      <c r="L72" s="484"/>
      <c r="M72" s="484"/>
      <c r="N72" s="540" t="s">
        <v>223</v>
      </c>
      <c r="O72" s="174"/>
      <c r="P72" s="174">
        <v>0</v>
      </c>
      <c r="Q72" s="174"/>
      <c r="R72" s="175">
        <f t="shared" si="0"/>
        <v>0</v>
      </c>
      <c r="S72" s="175">
        <f t="shared" si="1"/>
        <v>0</v>
      </c>
      <c r="T72" s="175">
        <f t="shared" si="2"/>
        <v>0</v>
      </c>
      <c r="U72" s="176">
        <f>IF(N72="nio",0,IF(N72&gt;0,VLOOKUP(H72,'3-Productie normen'!A:S,VLOOKUP(N72,'3-Productie normen'!S:T,2,FALSE),FALSE)))</f>
        <v>0</v>
      </c>
      <c r="V72" s="176">
        <f t="shared" si="3"/>
        <v>0</v>
      </c>
      <c r="W72" s="176">
        <f t="shared" si="4"/>
        <v>0</v>
      </c>
      <c r="X72" s="176">
        <f t="shared" si="5"/>
        <v>0</v>
      </c>
      <c r="Y72" s="666">
        <f>VLOOKUP(H72,'3-Productie normen'!A:S,13,FALSE)</f>
        <v>0</v>
      </c>
      <c r="Z72" s="177"/>
      <c r="AB72" s="138">
        <f t="shared" si="6"/>
        <v>0</v>
      </c>
    </row>
    <row r="73" spans="1:28" ht="14.1" customHeight="1">
      <c r="A73" s="152">
        <v>73</v>
      </c>
      <c r="B73" s="171" t="s">
        <v>276</v>
      </c>
      <c r="C73" s="171" t="s">
        <v>975</v>
      </c>
      <c r="D73" s="529" t="s">
        <v>351</v>
      </c>
      <c r="E73" s="172" t="s">
        <v>599</v>
      </c>
      <c r="F73" s="173" t="s">
        <v>600</v>
      </c>
      <c r="G73" s="521" t="s">
        <v>286</v>
      </c>
      <c r="H73" s="180" t="s">
        <v>223</v>
      </c>
      <c r="I73" s="173" t="s">
        <v>114</v>
      </c>
      <c r="J73" s="648">
        <v>18</v>
      </c>
      <c r="K73" s="484"/>
      <c r="L73" s="484"/>
      <c r="M73" s="484"/>
      <c r="N73" s="540" t="s">
        <v>223</v>
      </c>
      <c r="O73" s="174"/>
      <c r="P73" s="174">
        <v>0</v>
      </c>
      <c r="Q73" s="174"/>
      <c r="R73" s="175">
        <f t="shared" si="0"/>
        <v>0</v>
      </c>
      <c r="S73" s="175">
        <f t="shared" si="1"/>
        <v>0</v>
      </c>
      <c r="T73" s="175">
        <f t="shared" si="2"/>
        <v>0</v>
      </c>
      <c r="U73" s="176">
        <f>IF(N73="nio",0,IF(N73&gt;0,VLOOKUP(H73,'3-Productie normen'!A:S,VLOOKUP(N73,'3-Productie normen'!S:T,2,FALSE),FALSE)))</f>
        <v>0</v>
      </c>
      <c r="V73" s="176">
        <f t="shared" si="3"/>
        <v>0</v>
      </c>
      <c r="W73" s="176">
        <f t="shared" si="4"/>
        <v>0</v>
      </c>
      <c r="X73" s="176">
        <f t="shared" si="5"/>
        <v>0</v>
      </c>
      <c r="Y73" s="666">
        <f>VLOOKUP(H73,'3-Productie normen'!A:S,13,FALSE)</f>
        <v>0</v>
      </c>
      <c r="Z73" s="177"/>
      <c r="AB73" s="138">
        <f t="shared" si="6"/>
        <v>0</v>
      </c>
    </row>
    <row r="74" spans="1:28" ht="14.1" customHeight="1">
      <c r="A74" s="152">
        <v>74</v>
      </c>
      <c r="B74" s="171" t="s">
        <v>276</v>
      </c>
      <c r="C74" s="171" t="s">
        <v>975</v>
      </c>
      <c r="D74" s="529" t="s">
        <v>351</v>
      </c>
      <c r="E74" s="172" t="s">
        <v>601</v>
      </c>
      <c r="F74" s="173" t="s">
        <v>602</v>
      </c>
      <c r="G74" s="521" t="s">
        <v>286</v>
      </c>
      <c r="H74" s="180" t="s">
        <v>223</v>
      </c>
      <c r="I74" s="173" t="s">
        <v>114</v>
      </c>
      <c r="J74" s="648">
        <v>5</v>
      </c>
      <c r="K74" s="484"/>
      <c r="L74" s="484"/>
      <c r="M74" s="484"/>
      <c r="N74" s="540" t="s">
        <v>223</v>
      </c>
      <c r="O74" s="174"/>
      <c r="P74" s="174">
        <v>0</v>
      </c>
      <c r="Q74" s="174"/>
      <c r="R74" s="175">
        <f t="shared" ref="R74:R137" si="7">IF(N74="nio",0,IF(N74&gt;0,N74*J74/U74,0))*K74</f>
        <v>0</v>
      </c>
      <c r="S74" s="175">
        <f t="shared" ref="S74:S137" si="8">IF(O74&gt;0,O74*J74/V74,0)*L74</f>
        <v>0</v>
      </c>
      <c r="T74" s="175">
        <f t="shared" ref="T74:T137" si="9">IF(P74&gt;0,P74*J74/W74,0)*M74</f>
        <v>0</v>
      </c>
      <c r="U74" s="176">
        <f>IF(N74="nio",0,IF(N74&gt;0,VLOOKUP(H74,'3-Productie normen'!A:S,VLOOKUP(N74,'3-Productie normen'!S:T,2,FALSE),FALSE)))</f>
        <v>0</v>
      </c>
      <c r="V74" s="176">
        <f t="shared" ref="V74:V137" si="10">IF(O74&gt;0,U74*$V$8,0)</f>
        <v>0</v>
      </c>
      <c r="W74" s="176">
        <f t="shared" ref="W74:W137" si="11">IF(P74&gt;0,U74*$W$8,0)</f>
        <v>0</v>
      </c>
      <c r="X74" s="176">
        <f t="shared" ref="X74:X137" si="12">IF(Q74&gt;0,U74*$X$8,0)</f>
        <v>0</v>
      </c>
      <c r="Y74" s="666">
        <f>VLOOKUP(H74,'3-Productie normen'!A:S,13,FALSE)</f>
        <v>0</v>
      </c>
      <c r="Z74" s="177"/>
      <c r="AB74" s="138">
        <f t="shared" ref="AB74:AB137" si="13">SUM(N74:P74)*J74</f>
        <v>0</v>
      </c>
    </row>
    <row r="75" spans="1:28" ht="14.1" customHeight="1">
      <c r="A75" s="152">
        <v>75</v>
      </c>
      <c r="B75" s="171" t="s">
        <v>276</v>
      </c>
      <c r="C75" s="171" t="s">
        <v>975</v>
      </c>
      <c r="D75" s="526" t="s">
        <v>351</v>
      </c>
      <c r="E75" s="526" t="s">
        <v>603</v>
      </c>
      <c r="F75" s="184" t="s">
        <v>604</v>
      </c>
      <c r="G75" s="184" t="s">
        <v>286</v>
      </c>
      <c r="H75" s="180" t="s">
        <v>223</v>
      </c>
      <c r="I75" s="185" t="s">
        <v>326</v>
      </c>
      <c r="J75" s="649">
        <v>10</v>
      </c>
      <c r="K75" s="484"/>
      <c r="L75" s="484"/>
      <c r="M75" s="484"/>
      <c r="N75" s="174" t="s">
        <v>223</v>
      </c>
      <c r="O75" s="174"/>
      <c r="P75" s="174">
        <v>0</v>
      </c>
      <c r="Q75" s="174"/>
      <c r="R75" s="175">
        <f t="shared" si="7"/>
        <v>0</v>
      </c>
      <c r="S75" s="175">
        <f t="shared" si="8"/>
        <v>0</v>
      </c>
      <c r="T75" s="175">
        <f t="shared" si="9"/>
        <v>0</v>
      </c>
      <c r="U75" s="176">
        <f>IF(N75="nio",0,IF(N75&gt;0,VLOOKUP(H75,'3-Productie normen'!A:S,VLOOKUP(N75,'3-Productie normen'!S:T,2,FALSE),FALSE)))</f>
        <v>0</v>
      </c>
      <c r="V75" s="176">
        <f t="shared" si="10"/>
        <v>0</v>
      </c>
      <c r="W75" s="176">
        <f t="shared" si="11"/>
        <v>0</v>
      </c>
      <c r="X75" s="176">
        <f t="shared" si="12"/>
        <v>0</v>
      </c>
      <c r="Y75" s="666">
        <f>VLOOKUP(H75,'3-Productie normen'!A:S,13,FALSE)</f>
        <v>0</v>
      </c>
      <c r="Z75" s="177"/>
      <c r="AB75" s="138">
        <f t="shared" si="13"/>
        <v>0</v>
      </c>
    </row>
    <row r="76" spans="1:28" ht="14.1" customHeight="1">
      <c r="A76" s="152">
        <v>76</v>
      </c>
      <c r="B76" s="171" t="s">
        <v>276</v>
      </c>
      <c r="C76" s="171" t="s">
        <v>975</v>
      </c>
      <c r="D76" s="526" t="s">
        <v>351</v>
      </c>
      <c r="E76" s="526" t="s">
        <v>605</v>
      </c>
      <c r="F76" s="184" t="s">
        <v>606</v>
      </c>
      <c r="G76" s="184" t="s">
        <v>286</v>
      </c>
      <c r="H76" s="180" t="s">
        <v>223</v>
      </c>
      <c r="I76" s="185" t="s">
        <v>323</v>
      </c>
      <c r="J76" s="649">
        <v>14</v>
      </c>
      <c r="K76" s="484"/>
      <c r="L76" s="484"/>
      <c r="M76" s="484"/>
      <c r="N76" s="540" t="s">
        <v>223</v>
      </c>
      <c r="O76" s="174"/>
      <c r="P76" s="174">
        <v>0</v>
      </c>
      <c r="Q76" s="174"/>
      <c r="R76" s="175">
        <f t="shared" si="7"/>
        <v>0</v>
      </c>
      <c r="S76" s="175">
        <f t="shared" si="8"/>
        <v>0</v>
      </c>
      <c r="T76" s="175">
        <f t="shared" si="9"/>
        <v>0</v>
      </c>
      <c r="U76" s="176">
        <f>IF(N76="nio",0,IF(N76&gt;0,VLOOKUP(H76,'3-Productie normen'!A:S,VLOOKUP(N76,'3-Productie normen'!S:T,2,FALSE),FALSE)))</f>
        <v>0</v>
      </c>
      <c r="V76" s="176">
        <f t="shared" si="10"/>
        <v>0</v>
      </c>
      <c r="W76" s="176">
        <f t="shared" si="11"/>
        <v>0</v>
      </c>
      <c r="X76" s="176">
        <f t="shared" si="12"/>
        <v>0</v>
      </c>
      <c r="Y76" s="666">
        <f>VLOOKUP(H76,'3-Productie normen'!A:S,13,FALSE)</f>
        <v>0</v>
      </c>
      <c r="Z76" s="177"/>
      <c r="AB76" s="138">
        <f t="shared" si="13"/>
        <v>0</v>
      </c>
    </row>
    <row r="77" spans="1:28" ht="14.1" customHeight="1">
      <c r="A77" s="152">
        <v>77</v>
      </c>
      <c r="B77" s="171" t="s">
        <v>276</v>
      </c>
      <c r="C77" s="171" t="s">
        <v>975</v>
      </c>
      <c r="D77" s="526" t="s">
        <v>351</v>
      </c>
      <c r="E77" s="526">
        <v>13</v>
      </c>
      <c r="F77" s="184" t="s">
        <v>281</v>
      </c>
      <c r="G77" s="184" t="s">
        <v>233</v>
      </c>
      <c r="H77" s="173" t="s">
        <v>1857</v>
      </c>
      <c r="I77" s="185" t="s">
        <v>323</v>
      </c>
      <c r="J77" s="649">
        <v>20</v>
      </c>
      <c r="K77" s="484"/>
      <c r="L77" s="484"/>
      <c r="M77" s="484"/>
      <c r="N77" s="174">
        <v>255</v>
      </c>
      <c r="O77" s="174"/>
      <c r="P77" s="174">
        <v>0</v>
      </c>
      <c r="Q77" s="174"/>
      <c r="R77" s="175" t="e">
        <f t="shared" si="7"/>
        <v>#DIV/0!</v>
      </c>
      <c r="S77" s="175">
        <f t="shared" si="8"/>
        <v>0</v>
      </c>
      <c r="T77" s="175">
        <f t="shared" si="9"/>
        <v>0</v>
      </c>
      <c r="U77" s="176">
        <f>IF(N77="nio",0,IF(N77&gt;0,VLOOKUP(H77,'3-Productie normen'!A:S,VLOOKUP(N77,'3-Productie normen'!S:T,2,FALSE),FALSE)))</f>
        <v>0</v>
      </c>
      <c r="V77" s="176">
        <f t="shared" si="10"/>
        <v>0</v>
      </c>
      <c r="W77" s="176">
        <f t="shared" si="11"/>
        <v>0</v>
      </c>
      <c r="X77" s="176">
        <f t="shared" si="12"/>
        <v>0</v>
      </c>
      <c r="Y77" s="666">
        <f>VLOOKUP(H77,'3-Productie normen'!A:S,13,FALSE)</f>
        <v>1</v>
      </c>
      <c r="Z77" s="177"/>
      <c r="AB77" s="138">
        <f t="shared" si="13"/>
        <v>5100</v>
      </c>
    </row>
    <row r="78" spans="1:28" ht="14.1" customHeight="1">
      <c r="A78" s="152">
        <v>78</v>
      </c>
      <c r="B78" s="171" t="s">
        <v>276</v>
      </c>
      <c r="C78" s="171" t="s">
        <v>975</v>
      </c>
      <c r="D78" s="526" t="s">
        <v>351</v>
      </c>
      <c r="E78" s="526" t="s">
        <v>607</v>
      </c>
      <c r="F78" s="184" t="s">
        <v>281</v>
      </c>
      <c r="G78" s="184" t="s">
        <v>233</v>
      </c>
      <c r="H78" s="173" t="s">
        <v>1857</v>
      </c>
      <c r="I78" s="185" t="s">
        <v>323</v>
      </c>
      <c r="J78" s="649">
        <v>32</v>
      </c>
      <c r="K78" s="484"/>
      <c r="L78" s="484"/>
      <c r="M78" s="484"/>
      <c r="N78" s="174">
        <v>255</v>
      </c>
      <c r="O78" s="174"/>
      <c r="P78" s="174">
        <v>0</v>
      </c>
      <c r="Q78" s="174"/>
      <c r="R78" s="175" t="e">
        <f t="shared" si="7"/>
        <v>#DIV/0!</v>
      </c>
      <c r="S78" s="175">
        <f t="shared" si="8"/>
        <v>0</v>
      </c>
      <c r="T78" s="175">
        <f t="shared" si="9"/>
        <v>0</v>
      </c>
      <c r="U78" s="176">
        <f>IF(N78="nio",0,IF(N78&gt;0,VLOOKUP(H78,'3-Productie normen'!A:S,VLOOKUP(N78,'3-Productie normen'!S:T,2,FALSE),FALSE)))</f>
        <v>0</v>
      </c>
      <c r="V78" s="176">
        <f t="shared" si="10"/>
        <v>0</v>
      </c>
      <c r="W78" s="176">
        <f t="shared" si="11"/>
        <v>0</v>
      </c>
      <c r="X78" s="176">
        <f t="shared" si="12"/>
        <v>0</v>
      </c>
      <c r="Y78" s="666">
        <f>VLOOKUP(H78,'3-Productie normen'!A:S,13,FALSE)</f>
        <v>1</v>
      </c>
      <c r="Z78" s="177"/>
      <c r="AB78" s="138">
        <f t="shared" si="13"/>
        <v>8160</v>
      </c>
    </row>
    <row r="79" spans="1:28" ht="14.1" customHeight="1">
      <c r="A79" s="152">
        <v>79</v>
      </c>
      <c r="B79" s="171" t="s">
        <v>276</v>
      </c>
      <c r="C79" s="171" t="s">
        <v>975</v>
      </c>
      <c r="D79" s="526" t="s">
        <v>351</v>
      </c>
      <c r="E79" s="526" t="s">
        <v>608</v>
      </c>
      <c r="F79" s="184" t="s">
        <v>609</v>
      </c>
      <c r="G79" s="184" t="s">
        <v>502</v>
      </c>
      <c r="H79" s="137" t="s">
        <v>234</v>
      </c>
      <c r="I79" s="185" t="s">
        <v>320</v>
      </c>
      <c r="J79" s="649">
        <v>18</v>
      </c>
      <c r="K79" s="484"/>
      <c r="L79" s="484"/>
      <c r="M79" s="484"/>
      <c r="N79" s="174">
        <v>255</v>
      </c>
      <c r="O79" s="174"/>
      <c r="P79" s="174">
        <v>0</v>
      </c>
      <c r="Q79" s="174"/>
      <c r="R79" s="175" t="e">
        <f t="shared" si="7"/>
        <v>#DIV/0!</v>
      </c>
      <c r="S79" s="175">
        <f t="shared" si="8"/>
        <v>0</v>
      </c>
      <c r="T79" s="175">
        <f t="shared" si="9"/>
        <v>0</v>
      </c>
      <c r="U79" s="176">
        <f>IF(N79="nio",0,IF(N79&gt;0,VLOOKUP(H79,'3-Productie normen'!A:S,VLOOKUP(N79,'3-Productie normen'!S:T,2,FALSE),FALSE)))</f>
        <v>0</v>
      </c>
      <c r="V79" s="176">
        <f t="shared" si="10"/>
        <v>0</v>
      </c>
      <c r="W79" s="176">
        <f t="shared" si="11"/>
        <v>0</v>
      </c>
      <c r="X79" s="176">
        <f t="shared" si="12"/>
        <v>0</v>
      </c>
      <c r="Y79" s="666">
        <f>VLOOKUP(H79,'3-Productie normen'!A:S,13,FALSE)</f>
        <v>1</v>
      </c>
      <c r="Z79" s="177"/>
      <c r="AB79" s="138">
        <f t="shared" si="13"/>
        <v>4590</v>
      </c>
    </row>
    <row r="80" spans="1:28" ht="14.1" customHeight="1">
      <c r="A80" s="152">
        <v>80</v>
      </c>
      <c r="B80" s="171" t="s">
        <v>276</v>
      </c>
      <c r="C80" s="171" t="s">
        <v>975</v>
      </c>
      <c r="D80" s="526" t="s">
        <v>351</v>
      </c>
      <c r="E80" s="526" t="s">
        <v>610</v>
      </c>
      <c r="F80" s="184" t="s">
        <v>587</v>
      </c>
      <c r="G80" s="184" t="s">
        <v>588</v>
      </c>
      <c r="H80" s="137" t="s">
        <v>1857</v>
      </c>
      <c r="I80" s="184" t="s">
        <v>323</v>
      </c>
      <c r="J80" s="649">
        <v>12</v>
      </c>
      <c r="K80" s="484"/>
      <c r="L80" s="484"/>
      <c r="M80" s="484"/>
      <c r="N80" s="174">
        <v>255</v>
      </c>
      <c r="O80" s="174"/>
      <c r="P80" s="174">
        <v>0</v>
      </c>
      <c r="Q80" s="174"/>
      <c r="R80" s="175" t="e">
        <f t="shared" si="7"/>
        <v>#DIV/0!</v>
      </c>
      <c r="S80" s="175">
        <f t="shared" si="8"/>
        <v>0</v>
      </c>
      <c r="T80" s="175">
        <f t="shared" si="9"/>
        <v>0</v>
      </c>
      <c r="U80" s="176">
        <f>IF(N80="nio",0,IF(N80&gt;0,VLOOKUP(H80,'3-Productie normen'!A:S,VLOOKUP(N80,'3-Productie normen'!S:T,2,FALSE),FALSE)))</f>
        <v>0</v>
      </c>
      <c r="V80" s="176">
        <f t="shared" si="10"/>
        <v>0</v>
      </c>
      <c r="W80" s="176">
        <f t="shared" si="11"/>
        <v>0</v>
      </c>
      <c r="X80" s="176">
        <f t="shared" si="12"/>
        <v>0</v>
      </c>
      <c r="Y80" s="666">
        <f>VLOOKUP(H80,'3-Productie normen'!A:S,13,FALSE)</f>
        <v>1</v>
      </c>
      <c r="Z80" s="177"/>
      <c r="AB80" s="138">
        <f t="shared" si="13"/>
        <v>3060</v>
      </c>
    </row>
    <row r="81" spans="1:28" ht="14.1" customHeight="1">
      <c r="A81" s="152">
        <v>81</v>
      </c>
      <c r="B81" s="171" t="s">
        <v>276</v>
      </c>
      <c r="C81" s="171" t="s">
        <v>975</v>
      </c>
      <c r="D81" s="526" t="s">
        <v>351</v>
      </c>
      <c r="E81" s="526" t="s">
        <v>611</v>
      </c>
      <c r="F81" s="184" t="s">
        <v>587</v>
      </c>
      <c r="G81" s="184" t="s">
        <v>588</v>
      </c>
      <c r="H81" s="137" t="s">
        <v>1857</v>
      </c>
      <c r="I81" s="184" t="s">
        <v>323</v>
      </c>
      <c r="J81" s="649">
        <v>12</v>
      </c>
      <c r="K81" s="484"/>
      <c r="L81" s="484"/>
      <c r="M81" s="484"/>
      <c r="N81" s="174">
        <v>255</v>
      </c>
      <c r="O81" s="174"/>
      <c r="P81" s="174">
        <v>0</v>
      </c>
      <c r="Q81" s="174"/>
      <c r="R81" s="175" t="e">
        <f t="shared" si="7"/>
        <v>#DIV/0!</v>
      </c>
      <c r="S81" s="175">
        <f t="shared" si="8"/>
        <v>0</v>
      </c>
      <c r="T81" s="175">
        <f t="shared" si="9"/>
        <v>0</v>
      </c>
      <c r="U81" s="176">
        <f>IF(N81="nio",0,IF(N81&gt;0,VLOOKUP(H81,'3-Productie normen'!A:S,VLOOKUP(N81,'3-Productie normen'!S:T,2,FALSE),FALSE)))</f>
        <v>0</v>
      </c>
      <c r="V81" s="176">
        <f t="shared" si="10"/>
        <v>0</v>
      </c>
      <c r="W81" s="176">
        <f t="shared" si="11"/>
        <v>0</v>
      </c>
      <c r="X81" s="176">
        <f t="shared" si="12"/>
        <v>0</v>
      </c>
      <c r="Y81" s="666">
        <f>VLOOKUP(H81,'3-Productie normen'!A:S,13,FALSE)</f>
        <v>1</v>
      </c>
      <c r="Z81" s="177"/>
      <c r="AB81" s="138">
        <f t="shared" si="13"/>
        <v>3060</v>
      </c>
    </row>
    <row r="82" spans="1:28" ht="14.1" customHeight="1">
      <c r="A82" s="152">
        <v>82</v>
      </c>
      <c r="B82" s="171" t="s">
        <v>276</v>
      </c>
      <c r="C82" s="171" t="s">
        <v>975</v>
      </c>
      <c r="D82" s="526" t="s">
        <v>351</v>
      </c>
      <c r="E82" s="526" t="s">
        <v>612</v>
      </c>
      <c r="F82" s="184" t="s">
        <v>281</v>
      </c>
      <c r="G82" s="184" t="s">
        <v>233</v>
      </c>
      <c r="H82" s="173" t="s">
        <v>1857</v>
      </c>
      <c r="I82" s="184" t="s">
        <v>323</v>
      </c>
      <c r="J82" s="649">
        <v>75</v>
      </c>
      <c r="K82" s="484"/>
      <c r="L82" s="484"/>
      <c r="M82" s="484"/>
      <c r="N82" s="174">
        <v>255</v>
      </c>
      <c r="O82" s="174"/>
      <c r="P82" s="174">
        <v>0</v>
      </c>
      <c r="Q82" s="174"/>
      <c r="R82" s="175" t="e">
        <f t="shared" si="7"/>
        <v>#DIV/0!</v>
      </c>
      <c r="S82" s="175">
        <f t="shared" si="8"/>
        <v>0</v>
      </c>
      <c r="T82" s="175">
        <f t="shared" si="9"/>
        <v>0</v>
      </c>
      <c r="U82" s="176">
        <f>IF(N82="nio",0,IF(N82&gt;0,VLOOKUP(H82,'3-Productie normen'!A:S,VLOOKUP(N82,'3-Productie normen'!S:T,2,FALSE),FALSE)))</f>
        <v>0</v>
      </c>
      <c r="V82" s="176">
        <f t="shared" si="10"/>
        <v>0</v>
      </c>
      <c r="W82" s="176">
        <f t="shared" si="11"/>
        <v>0</v>
      </c>
      <c r="X82" s="176">
        <f t="shared" si="12"/>
        <v>0</v>
      </c>
      <c r="Y82" s="666">
        <f>VLOOKUP(H82,'3-Productie normen'!A:S,13,FALSE)</f>
        <v>1</v>
      </c>
      <c r="Z82" s="177"/>
      <c r="AB82" s="138">
        <f t="shared" si="13"/>
        <v>19125</v>
      </c>
    </row>
    <row r="83" spans="1:28" ht="14.1" customHeight="1">
      <c r="A83" s="152">
        <v>83</v>
      </c>
      <c r="B83" s="171" t="s">
        <v>276</v>
      </c>
      <c r="C83" s="171" t="s">
        <v>975</v>
      </c>
      <c r="D83" s="526" t="s">
        <v>351</v>
      </c>
      <c r="E83" s="526" t="s">
        <v>613</v>
      </c>
      <c r="F83" s="184" t="s">
        <v>281</v>
      </c>
      <c r="G83" s="184" t="s">
        <v>233</v>
      </c>
      <c r="H83" s="173" t="s">
        <v>1857</v>
      </c>
      <c r="I83" s="184" t="s">
        <v>323</v>
      </c>
      <c r="J83" s="649">
        <v>20</v>
      </c>
      <c r="K83" s="484"/>
      <c r="L83" s="484"/>
      <c r="M83" s="484"/>
      <c r="N83" s="174">
        <v>255</v>
      </c>
      <c r="O83" s="174"/>
      <c r="P83" s="174">
        <v>0</v>
      </c>
      <c r="Q83" s="174"/>
      <c r="R83" s="175" t="e">
        <f t="shared" si="7"/>
        <v>#DIV/0!</v>
      </c>
      <c r="S83" s="175">
        <f t="shared" si="8"/>
        <v>0</v>
      </c>
      <c r="T83" s="175">
        <f t="shared" si="9"/>
        <v>0</v>
      </c>
      <c r="U83" s="176">
        <f>IF(N83="nio",0,IF(N83&gt;0,VLOOKUP(H83,'3-Productie normen'!A:S,VLOOKUP(N83,'3-Productie normen'!S:T,2,FALSE),FALSE)))</f>
        <v>0</v>
      </c>
      <c r="V83" s="176">
        <f t="shared" si="10"/>
        <v>0</v>
      </c>
      <c r="W83" s="176">
        <f t="shared" si="11"/>
        <v>0</v>
      </c>
      <c r="X83" s="176">
        <f t="shared" si="12"/>
        <v>0</v>
      </c>
      <c r="Y83" s="666">
        <f>VLOOKUP(H83,'3-Productie normen'!A:S,13,FALSE)</f>
        <v>1</v>
      </c>
      <c r="Z83" s="177"/>
      <c r="AB83" s="138">
        <f t="shared" si="13"/>
        <v>5100</v>
      </c>
    </row>
    <row r="84" spans="1:28" ht="14.1" customHeight="1">
      <c r="A84" s="152">
        <v>84</v>
      </c>
      <c r="B84" s="171" t="s">
        <v>276</v>
      </c>
      <c r="C84" s="171" t="s">
        <v>975</v>
      </c>
      <c r="D84" s="526" t="s">
        <v>351</v>
      </c>
      <c r="E84" s="526" t="s">
        <v>613</v>
      </c>
      <c r="F84" s="184" t="s">
        <v>281</v>
      </c>
      <c r="G84" s="184" t="s">
        <v>233</v>
      </c>
      <c r="H84" s="173" t="s">
        <v>1857</v>
      </c>
      <c r="I84" s="184" t="s">
        <v>323</v>
      </c>
      <c r="J84" s="649">
        <v>20</v>
      </c>
      <c r="K84" s="484"/>
      <c r="L84" s="484"/>
      <c r="M84" s="484"/>
      <c r="N84" s="174">
        <v>255</v>
      </c>
      <c r="O84" s="174"/>
      <c r="P84" s="174">
        <v>0</v>
      </c>
      <c r="Q84" s="174"/>
      <c r="R84" s="175" t="e">
        <f t="shared" si="7"/>
        <v>#DIV/0!</v>
      </c>
      <c r="S84" s="175">
        <f t="shared" si="8"/>
        <v>0</v>
      </c>
      <c r="T84" s="175">
        <f t="shared" si="9"/>
        <v>0</v>
      </c>
      <c r="U84" s="176">
        <f>IF(N84="nio",0,IF(N84&gt;0,VLOOKUP(H84,'3-Productie normen'!A:S,VLOOKUP(N84,'3-Productie normen'!S:T,2,FALSE),FALSE)))</f>
        <v>0</v>
      </c>
      <c r="V84" s="176">
        <f t="shared" si="10"/>
        <v>0</v>
      </c>
      <c r="W84" s="176">
        <f t="shared" si="11"/>
        <v>0</v>
      </c>
      <c r="X84" s="176">
        <f t="shared" si="12"/>
        <v>0</v>
      </c>
      <c r="Y84" s="666">
        <f>VLOOKUP(H84,'3-Productie normen'!A:S,13,FALSE)</f>
        <v>1</v>
      </c>
      <c r="Z84" s="177"/>
      <c r="AB84" s="138">
        <f t="shared" si="13"/>
        <v>5100</v>
      </c>
    </row>
    <row r="85" spans="1:28" ht="14.1" customHeight="1">
      <c r="A85" s="152">
        <v>85</v>
      </c>
      <c r="B85" s="171" t="s">
        <v>276</v>
      </c>
      <c r="C85" s="171" t="s">
        <v>975</v>
      </c>
      <c r="D85" s="526" t="s">
        <v>351</v>
      </c>
      <c r="E85" s="526" t="s">
        <v>614</v>
      </c>
      <c r="F85" s="184" t="s">
        <v>281</v>
      </c>
      <c r="G85" s="184" t="s">
        <v>233</v>
      </c>
      <c r="H85" s="173" t="s">
        <v>1857</v>
      </c>
      <c r="I85" s="184" t="s">
        <v>320</v>
      </c>
      <c r="J85" s="649">
        <v>150</v>
      </c>
      <c r="K85" s="484"/>
      <c r="L85" s="484"/>
      <c r="M85" s="484"/>
      <c r="N85" s="174">
        <v>255</v>
      </c>
      <c r="O85" s="174"/>
      <c r="P85" s="174">
        <v>0</v>
      </c>
      <c r="Q85" s="174"/>
      <c r="R85" s="175" t="e">
        <f t="shared" si="7"/>
        <v>#DIV/0!</v>
      </c>
      <c r="S85" s="175">
        <f t="shared" si="8"/>
        <v>0</v>
      </c>
      <c r="T85" s="175">
        <f t="shared" si="9"/>
        <v>0</v>
      </c>
      <c r="U85" s="176">
        <f>IF(N85="nio",0,IF(N85&gt;0,VLOOKUP(H85,'3-Productie normen'!A:S,VLOOKUP(N85,'3-Productie normen'!S:T,2,FALSE),FALSE)))</f>
        <v>0</v>
      </c>
      <c r="V85" s="176">
        <f t="shared" si="10"/>
        <v>0</v>
      </c>
      <c r="W85" s="176">
        <f t="shared" si="11"/>
        <v>0</v>
      </c>
      <c r="X85" s="176">
        <f t="shared" si="12"/>
        <v>0</v>
      </c>
      <c r="Y85" s="666">
        <f>VLOOKUP(H85,'3-Productie normen'!A:S,13,FALSE)</f>
        <v>1</v>
      </c>
      <c r="Z85" s="177"/>
      <c r="AB85" s="138">
        <f t="shared" si="13"/>
        <v>38250</v>
      </c>
    </row>
    <row r="86" spans="1:28" ht="14.1" customHeight="1">
      <c r="A86" s="152">
        <v>86</v>
      </c>
      <c r="B86" s="171" t="s">
        <v>276</v>
      </c>
      <c r="C86" s="171" t="s">
        <v>975</v>
      </c>
      <c r="D86" s="526" t="s">
        <v>351</v>
      </c>
      <c r="E86" s="526" t="s">
        <v>615</v>
      </c>
      <c r="F86" s="184" t="s">
        <v>315</v>
      </c>
      <c r="G86" s="184" t="s">
        <v>316</v>
      </c>
      <c r="H86" s="137" t="s">
        <v>1856</v>
      </c>
      <c r="I86" s="184" t="s">
        <v>320</v>
      </c>
      <c r="J86" s="649">
        <v>98</v>
      </c>
      <c r="K86" s="484"/>
      <c r="L86" s="484"/>
      <c r="M86" s="484"/>
      <c r="N86" s="174">
        <v>255</v>
      </c>
      <c r="O86" s="174"/>
      <c r="P86" s="174">
        <v>0</v>
      </c>
      <c r="Q86" s="174"/>
      <c r="R86" s="175" t="e">
        <f t="shared" si="7"/>
        <v>#DIV/0!</v>
      </c>
      <c r="S86" s="175">
        <f t="shared" si="8"/>
        <v>0</v>
      </c>
      <c r="T86" s="175">
        <f t="shared" si="9"/>
        <v>0</v>
      </c>
      <c r="U86" s="176">
        <f>IF(N86="nio",0,IF(N86&gt;0,VLOOKUP(H86,'3-Productie normen'!A:S,VLOOKUP(N86,'3-Productie normen'!S:T,2,FALSE),FALSE)))</f>
        <v>0</v>
      </c>
      <c r="V86" s="176">
        <f t="shared" si="10"/>
        <v>0</v>
      </c>
      <c r="W86" s="176">
        <f t="shared" si="11"/>
        <v>0</v>
      </c>
      <c r="X86" s="176">
        <f t="shared" si="12"/>
        <v>0</v>
      </c>
      <c r="Y86" s="666">
        <f>VLOOKUP(H86,'3-Productie normen'!A:S,13,FALSE)</f>
        <v>5</v>
      </c>
      <c r="Z86" s="177"/>
      <c r="AB86" s="138">
        <f t="shared" si="13"/>
        <v>24990</v>
      </c>
    </row>
    <row r="87" spans="1:28" ht="14.1" customHeight="1">
      <c r="A87" s="152">
        <v>87</v>
      </c>
      <c r="B87" s="171" t="s">
        <v>276</v>
      </c>
      <c r="C87" s="171" t="s">
        <v>975</v>
      </c>
      <c r="D87" s="526" t="s">
        <v>351</v>
      </c>
      <c r="E87" s="526" t="s">
        <v>616</v>
      </c>
      <c r="F87" s="184" t="s">
        <v>617</v>
      </c>
      <c r="G87" s="184" t="s">
        <v>588</v>
      </c>
      <c r="H87" s="173" t="s">
        <v>1857</v>
      </c>
      <c r="I87" s="184" t="s">
        <v>323</v>
      </c>
      <c r="J87" s="649">
        <v>46</v>
      </c>
      <c r="K87" s="484"/>
      <c r="L87" s="484"/>
      <c r="M87" s="484"/>
      <c r="N87" s="174">
        <v>255</v>
      </c>
      <c r="O87" s="174"/>
      <c r="P87" s="174">
        <v>0</v>
      </c>
      <c r="Q87" s="174"/>
      <c r="R87" s="175" t="e">
        <f t="shared" si="7"/>
        <v>#DIV/0!</v>
      </c>
      <c r="S87" s="175">
        <f t="shared" si="8"/>
        <v>0</v>
      </c>
      <c r="T87" s="175">
        <f t="shared" si="9"/>
        <v>0</v>
      </c>
      <c r="U87" s="176">
        <f>IF(N87="nio",0,IF(N87&gt;0,VLOOKUP(H87,'3-Productie normen'!A:S,VLOOKUP(N87,'3-Productie normen'!S:T,2,FALSE),FALSE)))</f>
        <v>0</v>
      </c>
      <c r="V87" s="176">
        <f t="shared" si="10"/>
        <v>0</v>
      </c>
      <c r="W87" s="176">
        <f t="shared" si="11"/>
        <v>0</v>
      </c>
      <c r="X87" s="176">
        <f t="shared" si="12"/>
        <v>0</v>
      </c>
      <c r="Y87" s="666">
        <f>VLOOKUP(H87,'3-Productie normen'!A:S,13,FALSE)</f>
        <v>1</v>
      </c>
      <c r="Z87" s="177"/>
      <c r="AB87" s="138">
        <f t="shared" si="13"/>
        <v>11730</v>
      </c>
    </row>
    <row r="88" spans="1:28" ht="14.1" customHeight="1">
      <c r="A88" s="152">
        <v>88</v>
      </c>
      <c r="B88" s="171" t="s">
        <v>276</v>
      </c>
      <c r="C88" s="171" t="s">
        <v>975</v>
      </c>
      <c r="D88" s="526" t="s">
        <v>351</v>
      </c>
      <c r="E88" s="526" t="s">
        <v>618</v>
      </c>
      <c r="F88" s="184" t="s">
        <v>619</v>
      </c>
      <c r="G88" s="184" t="s">
        <v>314</v>
      </c>
      <c r="H88" s="184" t="s">
        <v>313</v>
      </c>
      <c r="I88" s="184" t="s">
        <v>2209</v>
      </c>
      <c r="J88" s="649">
        <v>36</v>
      </c>
      <c r="K88" s="484"/>
      <c r="L88" s="484"/>
      <c r="M88" s="484"/>
      <c r="N88" s="174">
        <v>255</v>
      </c>
      <c r="O88" s="174"/>
      <c r="P88" s="174">
        <v>0</v>
      </c>
      <c r="Q88" s="174"/>
      <c r="R88" s="175" t="e">
        <f t="shared" si="7"/>
        <v>#DIV/0!</v>
      </c>
      <c r="S88" s="175">
        <f t="shared" si="8"/>
        <v>0</v>
      </c>
      <c r="T88" s="175">
        <f t="shared" si="9"/>
        <v>0</v>
      </c>
      <c r="U88" s="176">
        <f>IF(N88="nio",0,IF(N88&gt;0,VLOOKUP(H88,'3-Productie normen'!A:S,VLOOKUP(N88,'3-Productie normen'!S:T,2,FALSE),FALSE)))</f>
        <v>0</v>
      </c>
      <c r="V88" s="176">
        <f t="shared" si="10"/>
        <v>0</v>
      </c>
      <c r="W88" s="176">
        <f t="shared" si="11"/>
        <v>0</v>
      </c>
      <c r="X88" s="176">
        <f t="shared" si="12"/>
        <v>0</v>
      </c>
      <c r="Y88" s="666">
        <f>VLOOKUP(H88,'3-Productie normen'!A:S,13,FALSE)</f>
        <v>2</v>
      </c>
      <c r="Z88" s="177"/>
      <c r="AB88" s="138">
        <f t="shared" si="13"/>
        <v>9180</v>
      </c>
    </row>
    <row r="89" spans="1:28" ht="14.1" customHeight="1">
      <c r="A89" s="152">
        <v>89</v>
      </c>
      <c r="B89" s="171" t="s">
        <v>276</v>
      </c>
      <c r="C89" s="171" t="s">
        <v>975</v>
      </c>
      <c r="D89" s="526" t="s">
        <v>351</v>
      </c>
      <c r="E89" s="526" t="s">
        <v>620</v>
      </c>
      <c r="F89" s="184" t="s">
        <v>281</v>
      </c>
      <c r="G89" s="184" t="s">
        <v>233</v>
      </c>
      <c r="H89" s="173" t="s">
        <v>1857</v>
      </c>
      <c r="I89" s="184" t="s">
        <v>323</v>
      </c>
      <c r="J89" s="649">
        <v>19</v>
      </c>
      <c r="K89" s="484"/>
      <c r="L89" s="484"/>
      <c r="M89" s="484"/>
      <c r="N89" s="174">
        <v>255</v>
      </c>
      <c r="O89" s="174"/>
      <c r="P89" s="174">
        <v>0</v>
      </c>
      <c r="Q89" s="174"/>
      <c r="R89" s="175" t="e">
        <f t="shared" si="7"/>
        <v>#DIV/0!</v>
      </c>
      <c r="S89" s="175">
        <f t="shared" si="8"/>
        <v>0</v>
      </c>
      <c r="T89" s="175">
        <f t="shared" si="9"/>
        <v>0</v>
      </c>
      <c r="U89" s="176">
        <f>IF(N89="nio",0,IF(N89&gt;0,VLOOKUP(H89,'3-Productie normen'!A:S,VLOOKUP(N89,'3-Productie normen'!S:T,2,FALSE),FALSE)))</f>
        <v>0</v>
      </c>
      <c r="V89" s="176">
        <f t="shared" si="10"/>
        <v>0</v>
      </c>
      <c r="W89" s="176">
        <f t="shared" si="11"/>
        <v>0</v>
      </c>
      <c r="X89" s="176">
        <f t="shared" si="12"/>
        <v>0</v>
      </c>
      <c r="Y89" s="666">
        <f>VLOOKUP(H89,'3-Productie normen'!A:S,13,FALSE)</f>
        <v>1</v>
      </c>
      <c r="Z89" s="177"/>
      <c r="AB89" s="138">
        <f t="shared" si="13"/>
        <v>4845</v>
      </c>
    </row>
    <row r="90" spans="1:28" ht="14.1" customHeight="1">
      <c r="A90" s="152">
        <v>90</v>
      </c>
      <c r="B90" s="171" t="s">
        <v>276</v>
      </c>
      <c r="C90" s="171" t="s">
        <v>975</v>
      </c>
      <c r="D90" s="526" t="s">
        <v>351</v>
      </c>
      <c r="E90" s="526" t="s">
        <v>621</v>
      </c>
      <c r="F90" s="184" t="s">
        <v>298</v>
      </c>
      <c r="G90" s="184" t="s">
        <v>233</v>
      </c>
      <c r="H90" s="137" t="s">
        <v>1857</v>
      </c>
      <c r="I90" s="184" t="s">
        <v>323</v>
      </c>
      <c r="J90" s="649">
        <v>12</v>
      </c>
      <c r="K90" s="484"/>
      <c r="L90" s="484"/>
      <c r="M90" s="484"/>
      <c r="N90" s="174">
        <v>255</v>
      </c>
      <c r="O90" s="174"/>
      <c r="P90" s="174">
        <v>0</v>
      </c>
      <c r="Q90" s="174"/>
      <c r="R90" s="175" t="e">
        <f t="shared" si="7"/>
        <v>#DIV/0!</v>
      </c>
      <c r="S90" s="175">
        <f t="shared" si="8"/>
        <v>0</v>
      </c>
      <c r="T90" s="175">
        <f t="shared" si="9"/>
        <v>0</v>
      </c>
      <c r="U90" s="176">
        <f>IF(N90="nio",0,IF(N90&gt;0,VLOOKUP(H90,'3-Productie normen'!A:S,VLOOKUP(N90,'3-Productie normen'!S:T,2,FALSE),FALSE)))</f>
        <v>0</v>
      </c>
      <c r="V90" s="176">
        <f t="shared" si="10"/>
        <v>0</v>
      </c>
      <c r="W90" s="176">
        <f t="shared" si="11"/>
        <v>0</v>
      </c>
      <c r="X90" s="176">
        <f t="shared" si="12"/>
        <v>0</v>
      </c>
      <c r="Y90" s="666">
        <f>VLOOKUP(H90,'3-Productie normen'!A:S,13,FALSE)</f>
        <v>1</v>
      </c>
      <c r="Z90" s="177"/>
      <c r="AB90" s="138">
        <f t="shared" si="13"/>
        <v>3060</v>
      </c>
    </row>
    <row r="91" spans="1:28" ht="14.1" customHeight="1">
      <c r="A91" s="152">
        <v>91</v>
      </c>
      <c r="B91" s="171" t="s">
        <v>276</v>
      </c>
      <c r="C91" s="171" t="s">
        <v>975</v>
      </c>
      <c r="D91" s="526" t="s">
        <v>351</v>
      </c>
      <c r="E91" s="526" t="s">
        <v>622</v>
      </c>
      <c r="F91" s="184" t="s">
        <v>298</v>
      </c>
      <c r="G91" s="184" t="s">
        <v>233</v>
      </c>
      <c r="H91" s="137" t="s">
        <v>1857</v>
      </c>
      <c r="I91" s="184" t="s">
        <v>323</v>
      </c>
      <c r="J91" s="649">
        <v>12</v>
      </c>
      <c r="K91" s="484"/>
      <c r="L91" s="484"/>
      <c r="M91" s="484"/>
      <c r="N91" s="174">
        <v>255</v>
      </c>
      <c r="O91" s="174"/>
      <c r="P91" s="174">
        <v>0</v>
      </c>
      <c r="Q91" s="174"/>
      <c r="R91" s="175" t="e">
        <f t="shared" si="7"/>
        <v>#DIV/0!</v>
      </c>
      <c r="S91" s="175">
        <f t="shared" si="8"/>
        <v>0</v>
      </c>
      <c r="T91" s="175">
        <f t="shared" si="9"/>
        <v>0</v>
      </c>
      <c r="U91" s="176">
        <f>IF(N91="nio",0,IF(N91&gt;0,VLOOKUP(H91,'3-Productie normen'!A:S,VLOOKUP(N91,'3-Productie normen'!S:T,2,FALSE),FALSE)))</f>
        <v>0</v>
      </c>
      <c r="V91" s="176">
        <f t="shared" si="10"/>
        <v>0</v>
      </c>
      <c r="W91" s="176">
        <f t="shared" si="11"/>
        <v>0</v>
      </c>
      <c r="X91" s="176">
        <f t="shared" si="12"/>
        <v>0</v>
      </c>
      <c r="Y91" s="666">
        <f>VLOOKUP(H91,'3-Productie normen'!A:S,13,FALSE)</f>
        <v>1</v>
      </c>
      <c r="Z91" s="177"/>
      <c r="AB91" s="138">
        <f t="shared" si="13"/>
        <v>3060</v>
      </c>
    </row>
    <row r="92" spans="1:28" ht="14.1" customHeight="1">
      <c r="A92" s="152">
        <v>92</v>
      </c>
      <c r="B92" s="171" t="s">
        <v>276</v>
      </c>
      <c r="C92" s="171" t="s">
        <v>975</v>
      </c>
      <c r="D92" s="526" t="s">
        <v>351</v>
      </c>
      <c r="E92" s="526" t="s">
        <v>623</v>
      </c>
      <c r="F92" s="184" t="s">
        <v>309</v>
      </c>
      <c r="G92" s="184" t="s">
        <v>18</v>
      </c>
      <c r="H92" s="137" t="s">
        <v>18</v>
      </c>
      <c r="I92" s="184" t="s">
        <v>322</v>
      </c>
      <c r="J92" s="649">
        <v>5</v>
      </c>
      <c r="K92" s="484"/>
      <c r="L92" s="484"/>
      <c r="M92" s="484"/>
      <c r="N92" s="174">
        <v>255</v>
      </c>
      <c r="O92" s="174">
        <v>255</v>
      </c>
      <c r="P92" s="174">
        <v>0</v>
      </c>
      <c r="Q92" s="174"/>
      <c r="R92" s="175" t="e">
        <f t="shared" si="7"/>
        <v>#DIV/0!</v>
      </c>
      <c r="S92" s="175" t="e">
        <f t="shared" si="8"/>
        <v>#DIV/0!</v>
      </c>
      <c r="T92" s="175">
        <f t="shared" si="9"/>
        <v>0</v>
      </c>
      <c r="U92" s="176">
        <f>IF(N92="nio",0,IF(N92&gt;0,VLOOKUP(H92,'3-Productie normen'!A:S,VLOOKUP(N92,'3-Productie normen'!S:T,2,FALSE),FALSE)))</f>
        <v>0</v>
      </c>
      <c r="V92" s="176">
        <f t="shared" si="10"/>
        <v>0</v>
      </c>
      <c r="W92" s="176">
        <f t="shared" si="11"/>
        <v>0</v>
      </c>
      <c r="X92" s="176">
        <f t="shared" si="12"/>
        <v>0</v>
      </c>
      <c r="Y92" s="666">
        <f>VLOOKUP(H92,'3-Productie normen'!A:S,13,FALSE)</f>
        <v>3</v>
      </c>
      <c r="Z92" s="177"/>
      <c r="AB92" s="138">
        <f t="shared" si="13"/>
        <v>2550</v>
      </c>
    </row>
    <row r="93" spans="1:28" ht="14.1" customHeight="1">
      <c r="A93" s="152">
        <v>93</v>
      </c>
      <c r="B93" s="171" t="s">
        <v>276</v>
      </c>
      <c r="C93" s="171" t="s">
        <v>975</v>
      </c>
      <c r="D93" s="526" t="s">
        <v>351</v>
      </c>
      <c r="E93" s="526" t="s">
        <v>624</v>
      </c>
      <c r="F93" s="184" t="s">
        <v>309</v>
      </c>
      <c r="G93" s="184" t="s">
        <v>18</v>
      </c>
      <c r="H93" s="137" t="s">
        <v>18</v>
      </c>
      <c r="I93" s="184" t="s">
        <v>322</v>
      </c>
      <c r="J93" s="649">
        <v>12</v>
      </c>
      <c r="K93" s="484"/>
      <c r="L93" s="484"/>
      <c r="M93" s="484"/>
      <c r="N93" s="174">
        <v>255</v>
      </c>
      <c r="O93" s="174">
        <v>255</v>
      </c>
      <c r="P93" s="174">
        <v>0</v>
      </c>
      <c r="Q93" s="174"/>
      <c r="R93" s="175" t="e">
        <f t="shared" si="7"/>
        <v>#DIV/0!</v>
      </c>
      <c r="S93" s="175" t="e">
        <f t="shared" si="8"/>
        <v>#DIV/0!</v>
      </c>
      <c r="T93" s="175">
        <f t="shared" si="9"/>
        <v>0</v>
      </c>
      <c r="U93" s="176">
        <f>IF(N93="nio",0,IF(N93&gt;0,VLOOKUP(H93,'3-Productie normen'!A:S,VLOOKUP(N93,'3-Productie normen'!S:T,2,FALSE),FALSE)))</f>
        <v>0</v>
      </c>
      <c r="V93" s="176">
        <f t="shared" si="10"/>
        <v>0</v>
      </c>
      <c r="W93" s="176">
        <f t="shared" si="11"/>
        <v>0</v>
      </c>
      <c r="X93" s="176">
        <f t="shared" si="12"/>
        <v>0</v>
      </c>
      <c r="Y93" s="666">
        <f>VLOOKUP(H93,'3-Productie normen'!A:S,13,FALSE)</f>
        <v>3</v>
      </c>
      <c r="Z93" s="177"/>
      <c r="AB93" s="138">
        <f t="shared" si="13"/>
        <v>6120</v>
      </c>
    </row>
    <row r="94" spans="1:28" ht="14.1" customHeight="1">
      <c r="A94" s="152">
        <v>94</v>
      </c>
      <c r="B94" s="171" t="s">
        <v>276</v>
      </c>
      <c r="C94" s="171" t="s">
        <v>975</v>
      </c>
      <c r="D94" s="526" t="s">
        <v>351</v>
      </c>
      <c r="E94" s="526" t="s">
        <v>625</v>
      </c>
      <c r="F94" s="184" t="s">
        <v>309</v>
      </c>
      <c r="G94" s="184" t="s">
        <v>18</v>
      </c>
      <c r="H94" s="137" t="s">
        <v>18</v>
      </c>
      <c r="I94" s="184" t="s">
        <v>322</v>
      </c>
      <c r="J94" s="649">
        <v>12</v>
      </c>
      <c r="K94" s="484"/>
      <c r="L94" s="484"/>
      <c r="M94" s="484"/>
      <c r="N94" s="174">
        <v>255</v>
      </c>
      <c r="O94" s="174">
        <v>255</v>
      </c>
      <c r="P94" s="174">
        <v>0</v>
      </c>
      <c r="Q94" s="174"/>
      <c r="R94" s="175" t="e">
        <f t="shared" si="7"/>
        <v>#DIV/0!</v>
      </c>
      <c r="S94" s="175" t="e">
        <f t="shared" si="8"/>
        <v>#DIV/0!</v>
      </c>
      <c r="T94" s="175">
        <f t="shared" si="9"/>
        <v>0</v>
      </c>
      <c r="U94" s="176">
        <f>IF(N94="nio",0,IF(N94&gt;0,VLOOKUP(H94,'3-Productie normen'!A:S,VLOOKUP(N94,'3-Productie normen'!S:T,2,FALSE),FALSE)))</f>
        <v>0</v>
      </c>
      <c r="V94" s="176">
        <f t="shared" si="10"/>
        <v>0</v>
      </c>
      <c r="W94" s="176">
        <f t="shared" si="11"/>
        <v>0</v>
      </c>
      <c r="X94" s="176">
        <f t="shared" si="12"/>
        <v>0</v>
      </c>
      <c r="Y94" s="666">
        <f>VLOOKUP(H94,'3-Productie normen'!A:S,13,FALSE)</f>
        <v>3</v>
      </c>
      <c r="Z94" s="177"/>
      <c r="AB94" s="138">
        <f t="shared" si="13"/>
        <v>6120</v>
      </c>
    </row>
    <row r="95" spans="1:28" ht="14.1" customHeight="1">
      <c r="A95" s="152">
        <v>95</v>
      </c>
      <c r="B95" s="171" t="s">
        <v>276</v>
      </c>
      <c r="C95" s="171" t="s">
        <v>975</v>
      </c>
      <c r="D95" s="526" t="s">
        <v>351</v>
      </c>
      <c r="E95" s="527" t="s">
        <v>626</v>
      </c>
      <c r="F95" s="186" t="s">
        <v>315</v>
      </c>
      <c r="G95" s="186" t="s">
        <v>316</v>
      </c>
      <c r="H95" s="137" t="s">
        <v>1856</v>
      </c>
      <c r="I95" s="184" t="s">
        <v>323</v>
      </c>
      <c r="J95" s="649">
        <v>45</v>
      </c>
      <c r="K95" s="484"/>
      <c r="L95" s="484"/>
      <c r="M95" s="484"/>
      <c r="N95" s="174">
        <v>255</v>
      </c>
      <c r="O95" s="174"/>
      <c r="P95" s="174">
        <v>0</v>
      </c>
      <c r="Q95" s="174"/>
      <c r="R95" s="175" t="e">
        <f t="shared" si="7"/>
        <v>#DIV/0!</v>
      </c>
      <c r="S95" s="175">
        <f t="shared" si="8"/>
        <v>0</v>
      </c>
      <c r="T95" s="175">
        <f t="shared" si="9"/>
        <v>0</v>
      </c>
      <c r="U95" s="176">
        <f>IF(N95="nio",0,IF(N95&gt;0,VLOOKUP(H95,'3-Productie normen'!A:S,VLOOKUP(N95,'3-Productie normen'!S:T,2,FALSE),FALSE)))</f>
        <v>0</v>
      </c>
      <c r="V95" s="176">
        <f t="shared" si="10"/>
        <v>0</v>
      </c>
      <c r="W95" s="176">
        <f t="shared" si="11"/>
        <v>0</v>
      </c>
      <c r="X95" s="176">
        <f t="shared" si="12"/>
        <v>0</v>
      </c>
      <c r="Y95" s="666">
        <f>VLOOKUP(H95,'3-Productie normen'!A:S,13,FALSE)</f>
        <v>5</v>
      </c>
      <c r="Z95" s="177"/>
      <c r="AB95" s="138">
        <f t="shared" si="13"/>
        <v>11475</v>
      </c>
    </row>
    <row r="96" spans="1:28" ht="14.1" customHeight="1">
      <c r="A96" s="152">
        <v>96</v>
      </c>
      <c r="B96" s="171" t="s">
        <v>276</v>
      </c>
      <c r="C96" s="171" t="s">
        <v>975</v>
      </c>
      <c r="D96" s="526" t="s">
        <v>351</v>
      </c>
      <c r="E96" s="526" t="s">
        <v>627</v>
      </c>
      <c r="F96" s="184" t="s">
        <v>372</v>
      </c>
      <c r="G96" s="184" t="s">
        <v>628</v>
      </c>
      <c r="H96" s="184" t="s">
        <v>1857</v>
      </c>
      <c r="I96" s="184" t="s">
        <v>323</v>
      </c>
      <c r="J96" s="649">
        <v>19</v>
      </c>
      <c r="K96" s="484"/>
      <c r="L96" s="484"/>
      <c r="M96" s="484"/>
      <c r="N96" s="174">
        <v>255</v>
      </c>
      <c r="O96" s="174"/>
      <c r="P96" s="174">
        <v>0</v>
      </c>
      <c r="Q96" s="174"/>
      <c r="R96" s="175" t="e">
        <f t="shared" si="7"/>
        <v>#DIV/0!</v>
      </c>
      <c r="S96" s="175">
        <f t="shared" si="8"/>
        <v>0</v>
      </c>
      <c r="T96" s="175">
        <f t="shared" si="9"/>
        <v>0</v>
      </c>
      <c r="U96" s="176">
        <f>IF(N96="nio",0,IF(N96&gt;0,VLOOKUP(H96,'3-Productie normen'!A:S,VLOOKUP(N96,'3-Productie normen'!S:T,2,FALSE),FALSE)))</f>
        <v>0</v>
      </c>
      <c r="V96" s="176">
        <f t="shared" si="10"/>
        <v>0</v>
      </c>
      <c r="W96" s="176">
        <f t="shared" si="11"/>
        <v>0</v>
      </c>
      <c r="X96" s="176">
        <f t="shared" si="12"/>
        <v>0</v>
      </c>
      <c r="Y96" s="666">
        <f>VLOOKUP(H96,'3-Productie normen'!A:S,13,FALSE)</f>
        <v>1</v>
      </c>
      <c r="Z96" s="177"/>
      <c r="AB96" s="138">
        <f t="shared" si="13"/>
        <v>4845</v>
      </c>
    </row>
    <row r="97" spans="1:28" ht="14.1" customHeight="1">
      <c r="A97" s="152">
        <v>97</v>
      </c>
      <c r="B97" s="171" t="s">
        <v>276</v>
      </c>
      <c r="C97" s="171" t="s">
        <v>975</v>
      </c>
      <c r="D97" s="526" t="s">
        <v>351</v>
      </c>
      <c r="E97" s="526" t="s">
        <v>629</v>
      </c>
      <c r="F97" s="184" t="s">
        <v>372</v>
      </c>
      <c r="G97" s="184" t="s">
        <v>628</v>
      </c>
      <c r="H97" s="184" t="s">
        <v>1857</v>
      </c>
      <c r="I97" s="184" t="s">
        <v>323</v>
      </c>
      <c r="J97" s="649">
        <v>81</v>
      </c>
      <c r="K97" s="484"/>
      <c r="L97" s="484"/>
      <c r="M97" s="484"/>
      <c r="N97" s="174">
        <v>255</v>
      </c>
      <c r="O97" s="174"/>
      <c r="P97" s="174">
        <v>0</v>
      </c>
      <c r="Q97" s="174"/>
      <c r="R97" s="175" t="e">
        <f t="shared" si="7"/>
        <v>#DIV/0!</v>
      </c>
      <c r="S97" s="175">
        <f t="shared" si="8"/>
        <v>0</v>
      </c>
      <c r="T97" s="175">
        <f t="shared" si="9"/>
        <v>0</v>
      </c>
      <c r="U97" s="176">
        <f>IF(N97="nio",0,IF(N97&gt;0,VLOOKUP(H97,'3-Productie normen'!A:S,VLOOKUP(N97,'3-Productie normen'!S:T,2,FALSE),FALSE)))</f>
        <v>0</v>
      </c>
      <c r="V97" s="176">
        <f t="shared" si="10"/>
        <v>0</v>
      </c>
      <c r="W97" s="176">
        <f t="shared" si="11"/>
        <v>0</v>
      </c>
      <c r="X97" s="176">
        <f t="shared" si="12"/>
        <v>0</v>
      </c>
      <c r="Y97" s="666">
        <f>VLOOKUP(H97,'3-Productie normen'!A:S,13,FALSE)</f>
        <v>1</v>
      </c>
      <c r="Z97" s="177"/>
      <c r="AB97" s="138">
        <f t="shared" si="13"/>
        <v>20655</v>
      </c>
    </row>
    <row r="98" spans="1:28" ht="14.1" customHeight="1">
      <c r="A98" s="152">
        <v>98</v>
      </c>
      <c r="B98" s="171" t="s">
        <v>276</v>
      </c>
      <c r="C98" s="171" t="s">
        <v>975</v>
      </c>
      <c r="D98" s="526" t="s">
        <v>351</v>
      </c>
      <c r="E98" s="526" t="s">
        <v>630</v>
      </c>
      <c r="F98" s="184" t="s">
        <v>388</v>
      </c>
      <c r="G98" s="184" t="s">
        <v>286</v>
      </c>
      <c r="H98" s="180" t="s">
        <v>223</v>
      </c>
      <c r="I98" s="184" t="s">
        <v>114</v>
      </c>
      <c r="J98" s="649">
        <v>3</v>
      </c>
      <c r="K98" s="484"/>
      <c r="L98" s="484"/>
      <c r="M98" s="484"/>
      <c r="N98" s="543" t="s">
        <v>223</v>
      </c>
      <c r="O98" s="174"/>
      <c r="P98" s="174">
        <v>0</v>
      </c>
      <c r="Q98" s="174"/>
      <c r="R98" s="175">
        <f t="shared" si="7"/>
        <v>0</v>
      </c>
      <c r="S98" s="175">
        <f t="shared" si="8"/>
        <v>0</v>
      </c>
      <c r="T98" s="175">
        <f t="shared" si="9"/>
        <v>0</v>
      </c>
      <c r="U98" s="176">
        <f>IF(N98="nio",0,IF(N98&gt;0,VLOOKUP(H98,'3-Productie normen'!A:S,VLOOKUP(N98,'3-Productie normen'!S:T,2,FALSE),FALSE)))</f>
        <v>0</v>
      </c>
      <c r="V98" s="176">
        <f t="shared" si="10"/>
        <v>0</v>
      </c>
      <c r="W98" s="176">
        <f t="shared" si="11"/>
        <v>0</v>
      </c>
      <c r="X98" s="176">
        <f t="shared" si="12"/>
        <v>0</v>
      </c>
      <c r="Y98" s="666">
        <f>VLOOKUP(H98,'3-Productie normen'!A:S,13,FALSE)</f>
        <v>0</v>
      </c>
      <c r="Z98" s="177"/>
      <c r="AB98" s="138">
        <f t="shared" si="13"/>
        <v>0</v>
      </c>
    </row>
    <row r="99" spans="1:28" ht="14.1" customHeight="1">
      <c r="A99" s="152">
        <v>99</v>
      </c>
      <c r="B99" s="171" t="s">
        <v>276</v>
      </c>
      <c r="C99" s="171" t="s">
        <v>975</v>
      </c>
      <c r="D99" s="526" t="s">
        <v>351</v>
      </c>
      <c r="E99" s="526" t="s">
        <v>631</v>
      </c>
      <c r="F99" s="184" t="s">
        <v>355</v>
      </c>
      <c r="G99" s="184" t="s">
        <v>368</v>
      </c>
      <c r="H99" s="137" t="s">
        <v>368</v>
      </c>
      <c r="I99" s="184" t="s">
        <v>323</v>
      </c>
      <c r="J99" s="649">
        <v>18</v>
      </c>
      <c r="K99" s="484"/>
      <c r="L99" s="484"/>
      <c r="M99" s="484"/>
      <c r="N99" s="174">
        <v>255</v>
      </c>
      <c r="O99" s="174"/>
      <c r="P99" s="174">
        <v>0</v>
      </c>
      <c r="Q99" s="174"/>
      <c r="R99" s="175" t="e">
        <f t="shared" si="7"/>
        <v>#DIV/0!</v>
      </c>
      <c r="S99" s="175">
        <f t="shared" si="8"/>
        <v>0</v>
      </c>
      <c r="T99" s="175">
        <f t="shared" si="9"/>
        <v>0</v>
      </c>
      <c r="U99" s="176">
        <f>IF(N99="nio",0,IF(N99&gt;0,VLOOKUP(H99,'3-Productie normen'!A:S,VLOOKUP(N99,'3-Productie normen'!S:T,2,FALSE),FALSE)))</f>
        <v>0</v>
      </c>
      <c r="V99" s="176">
        <f t="shared" si="10"/>
        <v>0</v>
      </c>
      <c r="W99" s="176">
        <f t="shared" si="11"/>
        <v>0</v>
      </c>
      <c r="X99" s="176">
        <f t="shared" si="12"/>
        <v>0</v>
      </c>
      <c r="Y99" s="666">
        <f>VLOOKUP(H99,'3-Productie normen'!A:S,13,FALSE)</f>
        <v>5</v>
      </c>
      <c r="Z99" s="177"/>
      <c r="AB99" s="138">
        <f t="shared" si="13"/>
        <v>4590</v>
      </c>
    </row>
    <row r="100" spans="1:28" ht="14.1" customHeight="1">
      <c r="A100" s="152">
        <v>100</v>
      </c>
      <c r="B100" s="171" t="s">
        <v>276</v>
      </c>
      <c r="C100" s="171" t="s">
        <v>975</v>
      </c>
      <c r="D100" s="526" t="s">
        <v>351</v>
      </c>
      <c r="E100" s="526" t="s">
        <v>632</v>
      </c>
      <c r="F100" s="184" t="s">
        <v>571</v>
      </c>
      <c r="G100" s="184" t="s">
        <v>286</v>
      </c>
      <c r="H100" s="180" t="s">
        <v>223</v>
      </c>
      <c r="I100" s="184" t="s">
        <v>114</v>
      </c>
      <c r="J100" s="649">
        <v>1</v>
      </c>
      <c r="K100" s="484"/>
      <c r="L100" s="484"/>
      <c r="M100" s="484"/>
      <c r="N100" s="540" t="s">
        <v>223</v>
      </c>
      <c r="O100" s="174"/>
      <c r="P100" s="174">
        <v>0</v>
      </c>
      <c r="Q100" s="174"/>
      <c r="R100" s="175">
        <f t="shared" si="7"/>
        <v>0</v>
      </c>
      <c r="S100" s="175">
        <f t="shared" si="8"/>
        <v>0</v>
      </c>
      <c r="T100" s="175">
        <f t="shared" si="9"/>
        <v>0</v>
      </c>
      <c r="U100" s="176">
        <f>IF(N100="nio",0,IF(N100&gt;0,VLOOKUP(H100,'3-Productie normen'!A:S,VLOOKUP(N100,'3-Productie normen'!S:T,2,FALSE),FALSE)))</f>
        <v>0</v>
      </c>
      <c r="V100" s="176">
        <f t="shared" si="10"/>
        <v>0</v>
      </c>
      <c r="W100" s="176">
        <f t="shared" si="11"/>
        <v>0</v>
      </c>
      <c r="X100" s="176">
        <f t="shared" si="12"/>
        <v>0</v>
      </c>
      <c r="Y100" s="666">
        <f>VLOOKUP(H100,'3-Productie normen'!A:S,13,FALSE)</f>
        <v>0</v>
      </c>
      <c r="Z100" s="177"/>
      <c r="AB100" s="138">
        <f t="shared" si="13"/>
        <v>0</v>
      </c>
    </row>
    <row r="101" spans="1:28" ht="14.1" customHeight="1">
      <c r="A101" s="152">
        <v>101</v>
      </c>
      <c r="B101" s="171" t="s">
        <v>276</v>
      </c>
      <c r="C101" s="171" t="s">
        <v>975</v>
      </c>
      <c r="D101" s="526"/>
      <c r="E101" s="526"/>
      <c r="F101" s="184" t="s">
        <v>633</v>
      </c>
      <c r="G101" s="184" t="s">
        <v>583</v>
      </c>
      <c r="H101" s="137" t="s">
        <v>1856</v>
      </c>
      <c r="I101" s="616" t="s">
        <v>1990</v>
      </c>
      <c r="J101" s="649">
        <v>25</v>
      </c>
      <c r="K101" s="484"/>
      <c r="L101" s="484"/>
      <c r="M101" s="484"/>
      <c r="N101" s="174">
        <v>255</v>
      </c>
      <c r="O101" s="174"/>
      <c r="P101" s="174">
        <v>0</v>
      </c>
      <c r="Q101" s="174"/>
      <c r="R101" s="175" t="e">
        <f t="shared" si="7"/>
        <v>#DIV/0!</v>
      </c>
      <c r="S101" s="175">
        <f t="shared" si="8"/>
        <v>0</v>
      </c>
      <c r="T101" s="175">
        <f t="shared" si="9"/>
        <v>0</v>
      </c>
      <c r="U101" s="176">
        <f>IF(N101="nio",0,IF(N101&gt;0,VLOOKUP(H101,'3-Productie normen'!A:S,VLOOKUP(N101,'3-Productie normen'!S:T,2,FALSE),FALSE)))</f>
        <v>0</v>
      </c>
      <c r="V101" s="176">
        <f t="shared" si="10"/>
        <v>0</v>
      </c>
      <c r="W101" s="176">
        <f t="shared" si="11"/>
        <v>0</v>
      </c>
      <c r="X101" s="176">
        <f t="shared" si="12"/>
        <v>0</v>
      </c>
      <c r="Y101" s="666">
        <f>VLOOKUP(H101,'3-Productie normen'!A:S,13,FALSE)</f>
        <v>5</v>
      </c>
      <c r="Z101" s="177"/>
      <c r="AB101" s="138">
        <f t="shared" si="13"/>
        <v>6375</v>
      </c>
    </row>
    <row r="102" spans="1:28" ht="14.1" customHeight="1">
      <c r="A102" s="152">
        <v>102</v>
      </c>
      <c r="B102" s="171" t="s">
        <v>276</v>
      </c>
      <c r="C102" s="171" t="s">
        <v>975</v>
      </c>
      <c r="D102" s="526" t="s">
        <v>351</v>
      </c>
      <c r="E102" s="526" t="s">
        <v>634</v>
      </c>
      <c r="F102" s="184" t="s">
        <v>633</v>
      </c>
      <c r="G102" s="184" t="s">
        <v>316</v>
      </c>
      <c r="H102" s="184" t="s">
        <v>1856</v>
      </c>
      <c r="I102" s="184" t="s">
        <v>323</v>
      </c>
      <c r="J102" s="649">
        <v>4</v>
      </c>
      <c r="K102" s="484"/>
      <c r="L102" s="484"/>
      <c r="M102" s="484"/>
      <c r="N102" s="174">
        <v>255</v>
      </c>
      <c r="O102" s="174"/>
      <c r="P102" s="174">
        <v>0</v>
      </c>
      <c r="Q102" s="174"/>
      <c r="R102" s="175" t="e">
        <f t="shared" si="7"/>
        <v>#DIV/0!</v>
      </c>
      <c r="S102" s="175">
        <f t="shared" si="8"/>
        <v>0</v>
      </c>
      <c r="T102" s="175">
        <f t="shared" si="9"/>
        <v>0</v>
      </c>
      <c r="U102" s="176">
        <f>IF(N102="nio",0,IF(N102&gt;0,VLOOKUP(H102,'3-Productie normen'!A:S,VLOOKUP(N102,'3-Productie normen'!S:T,2,FALSE),FALSE)))</f>
        <v>0</v>
      </c>
      <c r="V102" s="176">
        <f t="shared" si="10"/>
        <v>0</v>
      </c>
      <c r="W102" s="176">
        <f t="shared" si="11"/>
        <v>0</v>
      </c>
      <c r="X102" s="176">
        <f t="shared" si="12"/>
        <v>0</v>
      </c>
      <c r="Y102" s="666">
        <f>VLOOKUP(H102,'3-Productie normen'!A:S,13,FALSE)</f>
        <v>5</v>
      </c>
      <c r="Z102" s="177"/>
      <c r="AB102" s="138">
        <f t="shared" si="13"/>
        <v>1020</v>
      </c>
    </row>
    <row r="103" spans="1:28" ht="14.1" customHeight="1">
      <c r="A103" s="152">
        <v>103</v>
      </c>
      <c r="B103" s="171" t="s">
        <v>276</v>
      </c>
      <c r="C103" s="171" t="s">
        <v>975</v>
      </c>
      <c r="D103" s="526" t="s">
        <v>351</v>
      </c>
      <c r="E103" s="526" t="s">
        <v>635</v>
      </c>
      <c r="F103" s="184" t="s">
        <v>309</v>
      </c>
      <c r="G103" s="184" t="s">
        <v>18</v>
      </c>
      <c r="H103" s="137" t="s">
        <v>18</v>
      </c>
      <c r="I103" s="184" t="s">
        <v>322</v>
      </c>
      <c r="J103" s="649">
        <v>3</v>
      </c>
      <c r="K103" s="484"/>
      <c r="L103" s="484"/>
      <c r="M103" s="484"/>
      <c r="N103" s="174">
        <v>255</v>
      </c>
      <c r="O103" s="174">
        <v>255</v>
      </c>
      <c r="P103" s="174">
        <v>0</v>
      </c>
      <c r="Q103" s="174"/>
      <c r="R103" s="175" t="e">
        <f t="shared" si="7"/>
        <v>#DIV/0!</v>
      </c>
      <c r="S103" s="175" t="e">
        <f t="shared" si="8"/>
        <v>#DIV/0!</v>
      </c>
      <c r="T103" s="175">
        <f t="shared" si="9"/>
        <v>0</v>
      </c>
      <c r="U103" s="176">
        <f>IF(N103="nio",0,IF(N103&gt;0,VLOOKUP(H103,'3-Productie normen'!A:S,VLOOKUP(N103,'3-Productie normen'!S:T,2,FALSE),FALSE)))</f>
        <v>0</v>
      </c>
      <c r="V103" s="176">
        <f t="shared" si="10"/>
        <v>0</v>
      </c>
      <c r="W103" s="176">
        <f t="shared" si="11"/>
        <v>0</v>
      </c>
      <c r="X103" s="176">
        <f t="shared" si="12"/>
        <v>0</v>
      </c>
      <c r="Y103" s="666">
        <f>VLOOKUP(H103,'3-Productie normen'!A:S,13,FALSE)</f>
        <v>3</v>
      </c>
      <c r="Z103" s="177"/>
      <c r="AB103" s="138">
        <f t="shared" si="13"/>
        <v>1530</v>
      </c>
    </row>
    <row r="104" spans="1:28" ht="14.1" customHeight="1">
      <c r="A104" s="152">
        <v>104</v>
      </c>
      <c r="B104" s="171" t="s">
        <v>276</v>
      </c>
      <c r="C104" s="171" t="s">
        <v>975</v>
      </c>
      <c r="D104" s="526" t="s">
        <v>351</v>
      </c>
      <c r="E104" s="526" t="s">
        <v>636</v>
      </c>
      <c r="F104" s="184" t="s">
        <v>309</v>
      </c>
      <c r="G104" s="184" t="s">
        <v>18</v>
      </c>
      <c r="H104" s="137" t="s">
        <v>18</v>
      </c>
      <c r="I104" s="184" t="s">
        <v>322</v>
      </c>
      <c r="J104" s="649">
        <v>10</v>
      </c>
      <c r="K104" s="484"/>
      <c r="L104" s="484"/>
      <c r="M104" s="484"/>
      <c r="N104" s="174">
        <v>255</v>
      </c>
      <c r="O104" s="174">
        <v>255</v>
      </c>
      <c r="P104" s="174">
        <v>0</v>
      </c>
      <c r="Q104" s="174"/>
      <c r="R104" s="175" t="e">
        <f t="shared" si="7"/>
        <v>#DIV/0!</v>
      </c>
      <c r="S104" s="175" t="e">
        <f t="shared" si="8"/>
        <v>#DIV/0!</v>
      </c>
      <c r="T104" s="175">
        <f t="shared" si="9"/>
        <v>0</v>
      </c>
      <c r="U104" s="176">
        <f>IF(N104="nio",0,IF(N104&gt;0,VLOOKUP(H104,'3-Productie normen'!A:S,VLOOKUP(N104,'3-Productie normen'!S:T,2,FALSE),FALSE)))</f>
        <v>0</v>
      </c>
      <c r="V104" s="176">
        <f t="shared" si="10"/>
        <v>0</v>
      </c>
      <c r="W104" s="176">
        <f t="shared" si="11"/>
        <v>0</v>
      </c>
      <c r="X104" s="176">
        <f t="shared" si="12"/>
        <v>0</v>
      </c>
      <c r="Y104" s="666">
        <f>VLOOKUP(H104,'3-Productie normen'!A:S,13,FALSE)</f>
        <v>3</v>
      </c>
      <c r="Z104" s="177"/>
      <c r="AB104" s="138">
        <f t="shared" si="13"/>
        <v>5100</v>
      </c>
    </row>
    <row r="105" spans="1:28" ht="14.1" customHeight="1">
      <c r="A105" s="152">
        <v>105</v>
      </c>
      <c r="B105" s="171" t="s">
        <v>276</v>
      </c>
      <c r="C105" s="171" t="s">
        <v>975</v>
      </c>
      <c r="D105" s="526" t="s">
        <v>351</v>
      </c>
      <c r="E105" s="526" t="s">
        <v>637</v>
      </c>
      <c r="F105" s="184" t="s">
        <v>309</v>
      </c>
      <c r="G105" s="184" t="s">
        <v>18</v>
      </c>
      <c r="H105" s="137" t="s">
        <v>18</v>
      </c>
      <c r="I105" s="184" t="s">
        <v>322</v>
      </c>
      <c r="J105" s="649">
        <v>9</v>
      </c>
      <c r="K105" s="484"/>
      <c r="L105" s="484"/>
      <c r="M105" s="484"/>
      <c r="N105" s="174">
        <v>255</v>
      </c>
      <c r="O105" s="174">
        <v>255</v>
      </c>
      <c r="P105" s="174">
        <v>0</v>
      </c>
      <c r="Q105" s="174"/>
      <c r="R105" s="175" t="e">
        <f t="shared" si="7"/>
        <v>#DIV/0!</v>
      </c>
      <c r="S105" s="175" t="e">
        <f t="shared" si="8"/>
        <v>#DIV/0!</v>
      </c>
      <c r="T105" s="175">
        <f t="shared" si="9"/>
        <v>0</v>
      </c>
      <c r="U105" s="176">
        <f>IF(N105="nio",0,IF(N105&gt;0,VLOOKUP(H105,'3-Productie normen'!A:S,VLOOKUP(N105,'3-Productie normen'!S:T,2,FALSE),FALSE)))</f>
        <v>0</v>
      </c>
      <c r="V105" s="176">
        <f t="shared" si="10"/>
        <v>0</v>
      </c>
      <c r="W105" s="176">
        <f t="shared" si="11"/>
        <v>0</v>
      </c>
      <c r="X105" s="176">
        <f t="shared" si="12"/>
        <v>0</v>
      </c>
      <c r="Y105" s="666">
        <f>VLOOKUP(H105,'3-Productie normen'!A:S,13,FALSE)</f>
        <v>3</v>
      </c>
      <c r="Z105" s="177"/>
      <c r="AB105" s="138">
        <f t="shared" si="13"/>
        <v>4590</v>
      </c>
    </row>
    <row r="106" spans="1:28" ht="14.1" customHeight="1">
      <c r="A106" s="152">
        <v>106</v>
      </c>
      <c r="B106" s="171" t="s">
        <v>276</v>
      </c>
      <c r="C106" s="171" t="s">
        <v>975</v>
      </c>
      <c r="D106" s="526" t="s">
        <v>351</v>
      </c>
      <c r="E106" s="526" t="s">
        <v>638</v>
      </c>
      <c r="F106" s="184" t="s">
        <v>563</v>
      </c>
      <c r="G106" s="184" t="s">
        <v>286</v>
      </c>
      <c r="H106" s="180" t="s">
        <v>223</v>
      </c>
      <c r="I106" s="184" t="s">
        <v>323</v>
      </c>
      <c r="J106" s="649">
        <v>30</v>
      </c>
      <c r="K106" s="484"/>
      <c r="L106" s="484"/>
      <c r="M106" s="484"/>
      <c r="N106" s="542" t="s">
        <v>223</v>
      </c>
      <c r="O106" s="174"/>
      <c r="P106" s="174">
        <v>0</v>
      </c>
      <c r="Q106" s="174"/>
      <c r="R106" s="175">
        <f t="shared" si="7"/>
        <v>0</v>
      </c>
      <c r="S106" s="175">
        <f t="shared" si="8"/>
        <v>0</v>
      </c>
      <c r="T106" s="175">
        <f t="shared" si="9"/>
        <v>0</v>
      </c>
      <c r="U106" s="176">
        <f>IF(N106="nio",0,IF(N106&gt;0,VLOOKUP(H106,'3-Productie normen'!A:S,VLOOKUP(N106,'3-Productie normen'!S:T,2,FALSE),FALSE)))</f>
        <v>0</v>
      </c>
      <c r="V106" s="176">
        <f t="shared" si="10"/>
        <v>0</v>
      </c>
      <c r="W106" s="176">
        <f t="shared" si="11"/>
        <v>0</v>
      </c>
      <c r="X106" s="176">
        <f t="shared" si="12"/>
        <v>0</v>
      </c>
      <c r="Y106" s="666">
        <f>VLOOKUP(H106,'3-Productie normen'!A:S,13,FALSE)</f>
        <v>0</v>
      </c>
      <c r="Z106" s="177"/>
      <c r="AB106" s="138">
        <f t="shared" si="13"/>
        <v>0</v>
      </c>
    </row>
    <row r="107" spans="1:28" ht="14.1" customHeight="1">
      <c r="A107" s="152">
        <v>107</v>
      </c>
      <c r="B107" s="171" t="s">
        <v>276</v>
      </c>
      <c r="C107" s="171" t="s">
        <v>975</v>
      </c>
      <c r="D107" s="526" t="s">
        <v>351</v>
      </c>
      <c r="E107" s="526" t="s">
        <v>639</v>
      </c>
      <c r="F107" s="184" t="s">
        <v>563</v>
      </c>
      <c r="G107" s="184" t="s">
        <v>286</v>
      </c>
      <c r="H107" s="180" t="s">
        <v>223</v>
      </c>
      <c r="I107" s="184" t="s">
        <v>323</v>
      </c>
      <c r="J107" s="649">
        <v>30</v>
      </c>
      <c r="K107" s="484"/>
      <c r="L107" s="484"/>
      <c r="M107" s="484"/>
      <c r="N107" s="542" t="s">
        <v>223</v>
      </c>
      <c r="O107" s="174"/>
      <c r="P107" s="174">
        <v>0</v>
      </c>
      <c r="Q107" s="174"/>
      <c r="R107" s="175">
        <f t="shared" si="7"/>
        <v>0</v>
      </c>
      <c r="S107" s="175">
        <f t="shared" si="8"/>
        <v>0</v>
      </c>
      <c r="T107" s="175">
        <f t="shared" si="9"/>
        <v>0</v>
      </c>
      <c r="U107" s="176">
        <f>IF(N107="nio",0,IF(N107&gt;0,VLOOKUP(H107,'3-Productie normen'!A:S,VLOOKUP(N107,'3-Productie normen'!S:T,2,FALSE),FALSE)))</f>
        <v>0</v>
      </c>
      <c r="V107" s="176">
        <f t="shared" si="10"/>
        <v>0</v>
      </c>
      <c r="W107" s="176">
        <f t="shared" si="11"/>
        <v>0</v>
      </c>
      <c r="X107" s="176">
        <f t="shared" si="12"/>
        <v>0</v>
      </c>
      <c r="Y107" s="666">
        <f>VLOOKUP(H107,'3-Productie normen'!A:S,13,FALSE)</f>
        <v>0</v>
      </c>
      <c r="Z107" s="177"/>
      <c r="AB107" s="138">
        <f t="shared" si="13"/>
        <v>0</v>
      </c>
    </row>
    <row r="108" spans="1:28" ht="14.1" customHeight="1">
      <c r="A108" s="152">
        <v>108</v>
      </c>
      <c r="B108" s="171" t="s">
        <v>276</v>
      </c>
      <c r="C108" s="171" t="s">
        <v>975</v>
      </c>
      <c r="D108" s="526" t="s">
        <v>351</v>
      </c>
      <c r="E108" s="526" t="s">
        <v>640</v>
      </c>
      <c r="F108" s="184" t="s">
        <v>641</v>
      </c>
      <c r="G108" s="184" t="s">
        <v>502</v>
      </c>
      <c r="H108" s="137" t="s">
        <v>234</v>
      </c>
      <c r="I108" s="184" t="s">
        <v>325</v>
      </c>
      <c r="J108" s="649">
        <v>135</v>
      </c>
      <c r="K108" s="484"/>
      <c r="L108" s="484"/>
      <c r="M108" s="484"/>
      <c r="N108" s="174">
        <v>255</v>
      </c>
      <c r="O108" s="174"/>
      <c r="P108" s="174">
        <v>0</v>
      </c>
      <c r="Q108" s="174"/>
      <c r="R108" s="175" t="e">
        <f t="shared" si="7"/>
        <v>#DIV/0!</v>
      </c>
      <c r="S108" s="175">
        <f t="shared" si="8"/>
        <v>0</v>
      </c>
      <c r="T108" s="175">
        <f t="shared" si="9"/>
        <v>0</v>
      </c>
      <c r="U108" s="176">
        <f>IF(N108="nio",0,IF(N108&gt;0,VLOOKUP(H108,'3-Productie normen'!A:S,VLOOKUP(N108,'3-Productie normen'!S:T,2,FALSE),FALSE)))</f>
        <v>0</v>
      </c>
      <c r="V108" s="176">
        <f t="shared" si="10"/>
        <v>0</v>
      </c>
      <c r="W108" s="176">
        <f t="shared" si="11"/>
        <v>0</v>
      </c>
      <c r="X108" s="176">
        <f t="shared" si="12"/>
        <v>0</v>
      </c>
      <c r="Y108" s="666">
        <f>VLOOKUP(H108,'3-Productie normen'!A:S,13,FALSE)</f>
        <v>1</v>
      </c>
      <c r="Z108" s="177"/>
      <c r="AB108" s="138">
        <f t="shared" si="13"/>
        <v>34425</v>
      </c>
    </row>
    <row r="109" spans="1:28" ht="14.1" customHeight="1">
      <c r="A109" s="152">
        <v>109</v>
      </c>
      <c r="B109" s="171" t="s">
        <v>276</v>
      </c>
      <c r="C109" s="171" t="s">
        <v>975</v>
      </c>
      <c r="D109" s="526" t="s">
        <v>351</v>
      </c>
      <c r="E109" s="526" t="s">
        <v>642</v>
      </c>
      <c r="F109" s="184" t="s">
        <v>643</v>
      </c>
      <c r="G109" s="184" t="s">
        <v>286</v>
      </c>
      <c r="H109" s="180" t="s">
        <v>223</v>
      </c>
      <c r="I109" s="184" t="s">
        <v>114</v>
      </c>
      <c r="J109" s="649">
        <v>25</v>
      </c>
      <c r="K109" s="484"/>
      <c r="L109" s="484"/>
      <c r="M109" s="484"/>
      <c r="N109" s="174" t="s">
        <v>223</v>
      </c>
      <c r="O109" s="174"/>
      <c r="P109" s="174">
        <v>0</v>
      </c>
      <c r="Q109" s="174"/>
      <c r="R109" s="175">
        <f t="shared" si="7"/>
        <v>0</v>
      </c>
      <c r="S109" s="175">
        <f t="shared" si="8"/>
        <v>0</v>
      </c>
      <c r="T109" s="175">
        <f t="shared" si="9"/>
        <v>0</v>
      </c>
      <c r="U109" s="176">
        <f>IF(N109="nio",0,IF(N109&gt;0,VLOOKUP(H109,'3-Productie normen'!A:S,VLOOKUP(N109,'3-Productie normen'!S:T,2,FALSE),FALSE)))</f>
        <v>0</v>
      </c>
      <c r="V109" s="176">
        <f t="shared" si="10"/>
        <v>0</v>
      </c>
      <c r="W109" s="176">
        <f t="shared" si="11"/>
        <v>0</v>
      </c>
      <c r="X109" s="176">
        <f t="shared" si="12"/>
        <v>0</v>
      </c>
      <c r="Y109" s="666">
        <f>VLOOKUP(H109,'3-Productie normen'!A:S,13,FALSE)</f>
        <v>0</v>
      </c>
      <c r="Z109" s="177"/>
      <c r="AB109" s="138">
        <f t="shared" si="13"/>
        <v>0</v>
      </c>
    </row>
    <row r="110" spans="1:28" ht="14.1" customHeight="1">
      <c r="A110" s="152">
        <v>110</v>
      </c>
      <c r="B110" s="171" t="s">
        <v>276</v>
      </c>
      <c r="C110" s="171" t="s">
        <v>975</v>
      </c>
      <c r="D110" s="526" t="s">
        <v>351</v>
      </c>
      <c r="E110" s="526" t="s">
        <v>644</v>
      </c>
      <c r="F110" s="184" t="s">
        <v>563</v>
      </c>
      <c r="G110" s="184" t="s">
        <v>458</v>
      </c>
      <c r="H110" s="184" t="s">
        <v>458</v>
      </c>
      <c r="I110" s="184" t="s">
        <v>323</v>
      </c>
      <c r="J110" s="649">
        <v>15</v>
      </c>
      <c r="K110" s="484"/>
      <c r="L110" s="484"/>
      <c r="M110" s="484"/>
      <c r="N110" s="174">
        <v>52</v>
      </c>
      <c r="O110" s="174"/>
      <c r="P110" s="174">
        <v>0</v>
      </c>
      <c r="Q110" s="174"/>
      <c r="R110" s="175" t="e">
        <f t="shared" si="7"/>
        <v>#DIV/0!</v>
      </c>
      <c r="S110" s="175">
        <f t="shared" si="8"/>
        <v>0</v>
      </c>
      <c r="T110" s="175">
        <f t="shared" si="9"/>
        <v>0</v>
      </c>
      <c r="U110" s="176">
        <f>IF(N110="nio",0,IF(N110&gt;0,VLOOKUP(H110,'3-Productie normen'!A:S,VLOOKUP(N110,'3-Productie normen'!S:T,2,FALSE),FALSE)))</f>
        <v>0</v>
      </c>
      <c r="V110" s="176">
        <f t="shared" si="10"/>
        <v>0</v>
      </c>
      <c r="W110" s="176">
        <f t="shared" si="11"/>
        <v>0</v>
      </c>
      <c r="X110" s="176">
        <f t="shared" si="12"/>
        <v>0</v>
      </c>
      <c r="Y110" s="666">
        <f>VLOOKUP(H110,'3-Productie normen'!A:S,13,FALSE)</f>
        <v>5</v>
      </c>
      <c r="Z110" s="177"/>
      <c r="AB110" s="138">
        <f t="shared" si="13"/>
        <v>780</v>
      </c>
    </row>
    <row r="111" spans="1:28" ht="14.1" customHeight="1">
      <c r="A111" s="152">
        <v>111</v>
      </c>
      <c r="B111" s="171" t="s">
        <v>276</v>
      </c>
      <c r="C111" s="171" t="s">
        <v>975</v>
      </c>
      <c r="D111" s="526" t="s">
        <v>351</v>
      </c>
      <c r="E111" s="526" t="s">
        <v>645</v>
      </c>
      <c r="F111" s="184" t="s">
        <v>563</v>
      </c>
      <c r="G111" s="184" t="s">
        <v>458</v>
      </c>
      <c r="H111" s="184" t="s">
        <v>458</v>
      </c>
      <c r="I111" s="184" t="s">
        <v>323</v>
      </c>
      <c r="J111" s="649">
        <v>7</v>
      </c>
      <c r="K111" s="484"/>
      <c r="L111" s="484"/>
      <c r="M111" s="484"/>
      <c r="N111" s="174">
        <v>52</v>
      </c>
      <c r="O111" s="174"/>
      <c r="P111" s="174">
        <v>0</v>
      </c>
      <c r="Q111" s="174"/>
      <c r="R111" s="175" t="e">
        <f t="shared" si="7"/>
        <v>#DIV/0!</v>
      </c>
      <c r="S111" s="175">
        <f t="shared" si="8"/>
        <v>0</v>
      </c>
      <c r="T111" s="175">
        <f t="shared" si="9"/>
        <v>0</v>
      </c>
      <c r="U111" s="176">
        <f>IF(N111="nio",0,IF(N111&gt;0,VLOOKUP(H111,'3-Productie normen'!A:S,VLOOKUP(N111,'3-Productie normen'!S:T,2,FALSE),FALSE)))</f>
        <v>0</v>
      </c>
      <c r="V111" s="176">
        <f t="shared" si="10"/>
        <v>0</v>
      </c>
      <c r="W111" s="176">
        <f t="shared" si="11"/>
        <v>0</v>
      </c>
      <c r="X111" s="176">
        <f t="shared" si="12"/>
        <v>0</v>
      </c>
      <c r="Y111" s="666">
        <f>VLOOKUP(H111,'3-Productie normen'!A:S,13,FALSE)</f>
        <v>5</v>
      </c>
      <c r="Z111" s="177"/>
      <c r="AB111" s="138">
        <f t="shared" si="13"/>
        <v>364</v>
      </c>
    </row>
    <row r="112" spans="1:28" ht="14.1" customHeight="1">
      <c r="A112" s="152">
        <v>112</v>
      </c>
      <c r="B112" s="171" t="s">
        <v>276</v>
      </c>
      <c r="C112" s="171" t="s">
        <v>975</v>
      </c>
      <c r="D112" s="526" t="s">
        <v>351</v>
      </c>
      <c r="E112" s="526" t="s">
        <v>646</v>
      </c>
      <c r="F112" s="184" t="s">
        <v>647</v>
      </c>
      <c r="G112" s="184" t="s">
        <v>502</v>
      </c>
      <c r="H112" s="184" t="s">
        <v>234</v>
      </c>
      <c r="I112" s="184" t="s">
        <v>325</v>
      </c>
      <c r="J112" s="649">
        <v>135</v>
      </c>
      <c r="K112" s="484"/>
      <c r="L112" s="484"/>
      <c r="M112" s="484"/>
      <c r="N112" s="174">
        <v>255</v>
      </c>
      <c r="O112" s="174"/>
      <c r="P112" s="174">
        <v>0</v>
      </c>
      <c r="Q112" s="174"/>
      <c r="R112" s="175" t="e">
        <f t="shared" si="7"/>
        <v>#DIV/0!</v>
      </c>
      <c r="S112" s="175">
        <f t="shared" si="8"/>
        <v>0</v>
      </c>
      <c r="T112" s="175">
        <f t="shared" si="9"/>
        <v>0</v>
      </c>
      <c r="U112" s="176">
        <f>IF(N112="nio",0,IF(N112&gt;0,VLOOKUP(H112,'3-Productie normen'!A:S,VLOOKUP(N112,'3-Productie normen'!S:T,2,FALSE),FALSE)))</f>
        <v>0</v>
      </c>
      <c r="V112" s="176">
        <f t="shared" si="10"/>
        <v>0</v>
      </c>
      <c r="W112" s="176">
        <f t="shared" si="11"/>
        <v>0</v>
      </c>
      <c r="X112" s="176">
        <f t="shared" si="12"/>
        <v>0</v>
      </c>
      <c r="Y112" s="666">
        <f>VLOOKUP(H112,'3-Productie normen'!A:S,13,FALSE)</f>
        <v>1</v>
      </c>
      <c r="Z112" s="177"/>
      <c r="AB112" s="138">
        <f t="shared" si="13"/>
        <v>34425</v>
      </c>
    </row>
    <row r="113" spans="1:28" ht="14.1" customHeight="1">
      <c r="A113" s="152">
        <v>113</v>
      </c>
      <c r="B113" s="171" t="s">
        <v>276</v>
      </c>
      <c r="C113" s="171" t="s">
        <v>975</v>
      </c>
      <c r="D113" s="526" t="s">
        <v>351</v>
      </c>
      <c r="E113" s="526" t="s">
        <v>648</v>
      </c>
      <c r="F113" s="184" t="s">
        <v>591</v>
      </c>
      <c r="G113" s="184" t="s">
        <v>316</v>
      </c>
      <c r="H113" s="137" t="s">
        <v>110</v>
      </c>
      <c r="I113" s="184" t="s">
        <v>325</v>
      </c>
      <c r="J113" s="649">
        <v>440</v>
      </c>
      <c r="K113" s="484"/>
      <c r="L113" s="484"/>
      <c r="M113" s="484"/>
      <c r="N113" s="174">
        <v>255</v>
      </c>
      <c r="O113" s="174"/>
      <c r="P113" s="174">
        <v>0</v>
      </c>
      <c r="Q113" s="174"/>
      <c r="R113" s="175" t="e">
        <f t="shared" si="7"/>
        <v>#DIV/0!</v>
      </c>
      <c r="S113" s="175">
        <f t="shared" si="8"/>
        <v>0</v>
      </c>
      <c r="T113" s="175">
        <f t="shared" si="9"/>
        <v>0</v>
      </c>
      <c r="U113" s="176">
        <f>IF(N113="nio",0,IF(N113&gt;0,VLOOKUP(H113,'3-Productie normen'!A:S,VLOOKUP(N113,'3-Productie normen'!S:T,2,FALSE),FALSE)))</f>
        <v>0</v>
      </c>
      <c r="V113" s="176">
        <f t="shared" si="10"/>
        <v>0</v>
      </c>
      <c r="W113" s="176">
        <f t="shared" si="11"/>
        <v>0</v>
      </c>
      <c r="X113" s="176">
        <f t="shared" si="12"/>
        <v>0</v>
      </c>
      <c r="Y113" s="666">
        <f>VLOOKUP(H113,'3-Productie normen'!A:S,13,FALSE)</f>
        <v>4</v>
      </c>
      <c r="Z113" s="177"/>
      <c r="AB113" s="138">
        <f t="shared" si="13"/>
        <v>112200</v>
      </c>
    </row>
    <row r="114" spans="1:28" ht="14.1" customHeight="1">
      <c r="A114" s="152">
        <v>114</v>
      </c>
      <c r="B114" s="171" t="s">
        <v>276</v>
      </c>
      <c r="C114" s="171" t="s">
        <v>975</v>
      </c>
      <c r="D114" s="526" t="s">
        <v>351</v>
      </c>
      <c r="E114" s="526" t="s">
        <v>649</v>
      </c>
      <c r="F114" s="184" t="s">
        <v>355</v>
      </c>
      <c r="G114" s="184" t="s">
        <v>368</v>
      </c>
      <c r="H114" s="137" t="s">
        <v>368</v>
      </c>
      <c r="I114" s="184" t="s">
        <v>325</v>
      </c>
      <c r="J114" s="649">
        <v>25</v>
      </c>
      <c r="K114" s="484"/>
      <c r="L114" s="484"/>
      <c r="M114" s="484"/>
      <c r="N114" s="174">
        <v>255</v>
      </c>
      <c r="O114" s="174"/>
      <c r="P114" s="174">
        <v>0</v>
      </c>
      <c r="Q114" s="174"/>
      <c r="R114" s="175" t="e">
        <f t="shared" si="7"/>
        <v>#DIV/0!</v>
      </c>
      <c r="S114" s="175">
        <f t="shared" si="8"/>
        <v>0</v>
      </c>
      <c r="T114" s="175">
        <f t="shared" si="9"/>
        <v>0</v>
      </c>
      <c r="U114" s="176">
        <f>IF(N114="nio",0,IF(N114&gt;0,VLOOKUP(H114,'3-Productie normen'!A:S,VLOOKUP(N114,'3-Productie normen'!S:T,2,FALSE),FALSE)))</f>
        <v>0</v>
      </c>
      <c r="V114" s="176">
        <f t="shared" si="10"/>
        <v>0</v>
      </c>
      <c r="W114" s="176">
        <f t="shared" si="11"/>
        <v>0</v>
      </c>
      <c r="X114" s="176">
        <f t="shared" si="12"/>
        <v>0</v>
      </c>
      <c r="Y114" s="666">
        <f>VLOOKUP(H114,'3-Productie normen'!A:S,13,FALSE)</f>
        <v>5</v>
      </c>
      <c r="Z114" s="177"/>
      <c r="AB114" s="138">
        <f t="shared" si="13"/>
        <v>6375</v>
      </c>
    </row>
    <row r="115" spans="1:28" ht="14.1" customHeight="1">
      <c r="A115" s="152">
        <v>115</v>
      </c>
      <c r="B115" s="171" t="s">
        <v>276</v>
      </c>
      <c r="C115" s="171" t="s">
        <v>975</v>
      </c>
      <c r="D115" s="526" t="s">
        <v>351</v>
      </c>
      <c r="E115" s="526" t="s">
        <v>650</v>
      </c>
      <c r="F115" s="184" t="s">
        <v>651</v>
      </c>
      <c r="G115" s="184" t="s">
        <v>652</v>
      </c>
      <c r="H115" s="184" t="s">
        <v>1856</v>
      </c>
      <c r="I115" s="184" t="s">
        <v>323</v>
      </c>
      <c r="J115" s="649">
        <v>5</v>
      </c>
      <c r="K115" s="484"/>
      <c r="L115" s="484"/>
      <c r="M115" s="484"/>
      <c r="N115" s="174">
        <v>255</v>
      </c>
      <c r="O115" s="174"/>
      <c r="P115" s="174">
        <v>0</v>
      </c>
      <c r="Q115" s="174"/>
      <c r="R115" s="175" t="e">
        <f t="shared" si="7"/>
        <v>#DIV/0!</v>
      </c>
      <c r="S115" s="175">
        <f t="shared" si="8"/>
        <v>0</v>
      </c>
      <c r="T115" s="175">
        <f t="shared" si="9"/>
        <v>0</v>
      </c>
      <c r="U115" s="176">
        <f>IF(N115="nio",0,IF(N115&gt;0,VLOOKUP(H115,'3-Productie normen'!A:S,VLOOKUP(N115,'3-Productie normen'!S:T,2,FALSE),FALSE)))</f>
        <v>0</v>
      </c>
      <c r="V115" s="176">
        <f t="shared" si="10"/>
        <v>0</v>
      </c>
      <c r="W115" s="176">
        <f t="shared" si="11"/>
        <v>0</v>
      </c>
      <c r="X115" s="176">
        <f t="shared" si="12"/>
        <v>0</v>
      </c>
      <c r="Y115" s="666">
        <f>VLOOKUP(H115,'3-Productie normen'!A:S,13,FALSE)</f>
        <v>5</v>
      </c>
      <c r="Z115" s="177"/>
      <c r="AB115" s="138">
        <f t="shared" si="13"/>
        <v>1275</v>
      </c>
    </row>
    <row r="116" spans="1:28" ht="14.1" customHeight="1">
      <c r="A116" s="152">
        <v>116</v>
      </c>
      <c r="B116" s="171" t="s">
        <v>276</v>
      </c>
      <c r="C116" s="171" t="s">
        <v>975</v>
      </c>
      <c r="D116" s="526" t="s">
        <v>351</v>
      </c>
      <c r="E116" s="526" t="s">
        <v>653</v>
      </c>
      <c r="F116" s="184" t="s">
        <v>654</v>
      </c>
      <c r="G116" s="184" t="s">
        <v>652</v>
      </c>
      <c r="H116" s="184" t="s">
        <v>1856</v>
      </c>
      <c r="I116" s="184" t="s">
        <v>323</v>
      </c>
      <c r="J116" s="649">
        <v>5</v>
      </c>
      <c r="K116" s="484"/>
      <c r="L116" s="484"/>
      <c r="M116" s="484"/>
      <c r="N116" s="174">
        <v>255</v>
      </c>
      <c r="O116" s="174"/>
      <c r="P116" s="174">
        <v>0</v>
      </c>
      <c r="Q116" s="174"/>
      <c r="R116" s="175" t="e">
        <f t="shared" si="7"/>
        <v>#DIV/0!</v>
      </c>
      <c r="S116" s="175">
        <f t="shared" si="8"/>
        <v>0</v>
      </c>
      <c r="T116" s="175">
        <f t="shared" si="9"/>
        <v>0</v>
      </c>
      <c r="U116" s="176">
        <f>IF(N116="nio",0,IF(N116&gt;0,VLOOKUP(H116,'3-Productie normen'!A:S,VLOOKUP(N116,'3-Productie normen'!S:T,2,FALSE),FALSE)))</f>
        <v>0</v>
      </c>
      <c r="V116" s="176">
        <f t="shared" si="10"/>
        <v>0</v>
      </c>
      <c r="W116" s="176">
        <f t="shared" si="11"/>
        <v>0</v>
      </c>
      <c r="X116" s="176">
        <f t="shared" si="12"/>
        <v>0</v>
      </c>
      <c r="Y116" s="666">
        <f>VLOOKUP(H116,'3-Productie normen'!A:S,13,FALSE)</f>
        <v>5</v>
      </c>
      <c r="Z116" s="177"/>
      <c r="AB116" s="138">
        <f t="shared" si="13"/>
        <v>1275</v>
      </c>
    </row>
    <row r="117" spans="1:28" ht="14.1" customHeight="1">
      <c r="A117" s="152">
        <v>117</v>
      </c>
      <c r="B117" s="171" t="s">
        <v>276</v>
      </c>
      <c r="C117" s="171" t="s">
        <v>975</v>
      </c>
      <c r="D117" s="526" t="s">
        <v>351</v>
      </c>
      <c r="E117" s="526" t="s">
        <v>655</v>
      </c>
      <c r="F117" s="184" t="s">
        <v>571</v>
      </c>
      <c r="G117" s="184" t="s">
        <v>286</v>
      </c>
      <c r="H117" s="180" t="s">
        <v>223</v>
      </c>
      <c r="I117" s="184" t="s">
        <v>114</v>
      </c>
      <c r="J117" s="649">
        <v>1</v>
      </c>
      <c r="K117" s="484"/>
      <c r="L117" s="484"/>
      <c r="M117" s="484"/>
      <c r="N117" s="540" t="s">
        <v>223</v>
      </c>
      <c r="O117" s="174"/>
      <c r="P117" s="174">
        <v>0</v>
      </c>
      <c r="Q117" s="174"/>
      <c r="R117" s="175">
        <f t="shared" si="7"/>
        <v>0</v>
      </c>
      <c r="S117" s="175">
        <f t="shared" si="8"/>
        <v>0</v>
      </c>
      <c r="T117" s="175">
        <f t="shared" si="9"/>
        <v>0</v>
      </c>
      <c r="U117" s="176">
        <f>IF(N117="nio",0,IF(N117&gt;0,VLOOKUP(H117,'3-Productie normen'!A:S,VLOOKUP(N117,'3-Productie normen'!S:T,2,FALSE),FALSE)))</f>
        <v>0</v>
      </c>
      <c r="V117" s="176">
        <f t="shared" si="10"/>
        <v>0</v>
      </c>
      <c r="W117" s="176">
        <f t="shared" si="11"/>
        <v>0</v>
      </c>
      <c r="X117" s="176">
        <f t="shared" si="12"/>
        <v>0</v>
      </c>
      <c r="Y117" s="666">
        <f>VLOOKUP(H117,'3-Productie normen'!A:S,13,FALSE)</f>
        <v>0</v>
      </c>
      <c r="Z117" s="177"/>
      <c r="AB117" s="138">
        <f t="shared" si="13"/>
        <v>0</v>
      </c>
    </row>
    <row r="118" spans="1:28" ht="14.1" customHeight="1">
      <c r="A118" s="152">
        <v>118</v>
      </c>
      <c r="B118" s="171" t="s">
        <v>276</v>
      </c>
      <c r="C118" s="171" t="s">
        <v>975</v>
      </c>
      <c r="D118" s="526" t="s">
        <v>351</v>
      </c>
      <c r="E118" s="526" t="s">
        <v>656</v>
      </c>
      <c r="F118" s="184" t="s">
        <v>300</v>
      </c>
      <c r="G118" s="184" t="s">
        <v>286</v>
      </c>
      <c r="H118" s="180" t="s">
        <v>223</v>
      </c>
      <c r="I118" s="184" t="s">
        <v>323</v>
      </c>
      <c r="J118" s="649">
        <v>2</v>
      </c>
      <c r="K118" s="484"/>
      <c r="L118" s="484"/>
      <c r="M118" s="484"/>
      <c r="N118" s="540" t="s">
        <v>223</v>
      </c>
      <c r="O118" s="174"/>
      <c r="P118" s="174">
        <v>0</v>
      </c>
      <c r="Q118" s="174"/>
      <c r="R118" s="175">
        <f t="shared" si="7"/>
        <v>0</v>
      </c>
      <c r="S118" s="175">
        <f t="shared" si="8"/>
        <v>0</v>
      </c>
      <c r="T118" s="175">
        <f t="shared" si="9"/>
        <v>0</v>
      </c>
      <c r="U118" s="176">
        <f>IF(N118="nio",0,IF(N118&gt;0,VLOOKUP(H118,'3-Productie normen'!A:S,VLOOKUP(N118,'3-Productie normen'!S:T,2,FALSE),FALSE)))</f>
        <v>0</v>
      </c>
      <c r="V118" s="176">
        <f t="shared" si="10"/>
        <v>0</v>
      </c>
      <c r="W118" s="176">
        <f t="shared" si="11"/>
        <v>0</v>
      </c>
      <c r="X118" s="176">
        <f t="shared" si="12"/>
        <v>0</v>
      </c>
      <c r="Y118" s="666">
        <f>VLOOKUP(H118,'3-Productie normen'!A:S,13,FALSE)</f>
        <v>0</v>
      </c>
      <c r="Z118" s="177"/>
      <c r="AB118" s="138">
        <f t="shared" si="13"/>
        <v>0</v>
      </c>
    </row>
    <row r="119" spans="1:28" ht="14.1" customHeight="1">
      <c r="A119" s="152">
        <v>119</v>
      </c>
      <c r="B119" s="171" t="s">
        <v>276</v>
      </c>
      <c r="C119" s="171" t="s">
        <v>975</v>
      </c>
      <c r="D119" s="526" t="s">
        <v>351</v>
      </c>
      <c r="E119" s="526" t="s">
        <v>657</v>
      </c>
      <c r="F119" s="184" t="s">
        <v>315</v>
      </c>
      <c r="G119" s="184" t="s">
        <v>316</v>
      </c>
      <c r="H119" s="137" t="s">
        <v>1856</v>
      </c>
      <c r="I119" s="184" t="s">
        <v>323</v>
      </c>
      <c r="J119" s="649">
        <v>20</v>
      </c>
      <c r="K119" s="484"/>
      <c r="L119" s="484"/>
      <c r="M119" s="484"/>
      <c r="N119" s="174">
        <v>255</v>
      </c>
      <c r="O119" s="174"/>
      <c r="P119" s="174">
        <v>0</v>
      </c>
      <c r="Q119" s="174"/>
      <c r="R119" s="175" t="e">
        <f t="shared" si="7"/>
        <v>#DIV/0!</v>
      </c>
      <c r="S119" s="175">
        <f t="shared" si="8"/>
        <v>0</v>
      </c>
      <c r="T119" s="175">
        <f t="shared" si="9"/>
        <v>0</v>
      </c>
      <c r="U119" s="176">
        <f>IF(N119="nio",0,IF(N119&gt;0,VLOOKUP(H119,'3-Productie normen'!A:S,VLOOKUP(N119,'3-Productie normen'!S:T,2,FALSE),FALSE)))</f>
        <v>0</v>
      </c>
      <c r="V119" s="176">
        <f t="shared" si="10"/>
        <v>0</v>
      </c>
      <c r="W119" s="176">
        <f t="shared" si="11"/>
        <v>0</v>
      </c>
      <c r="X119" s="176">
        <f t="shared" si="12"/>
        <v>0</v>
      </c>
      <c r="Y119" s="666">
        <f>VLOOKUP(H119,'3-Productie normen'!A:S,13,FALSE)</f>
        <v>5</v>
      </c>
      <c r="Z119" s="177"/>
      <c r="AB119" s="138">
        <f t="shared" si="13"/>
        <v>5100</v>
      </c>
    </row>
    <row r="120" spans="1:28" ht="14.1" customHeight="1">
      <c r="A120" s="152">
        <v>120</v>
      </c>
      <c r="B120" s="171" t="s">
        <v>276</v>
      </c>
      <c r="C120" s="171" t="s">
        <v>975</v>
      </c>
      <c r="D120" s="526" t="s">
        <v>351</v>
      </c>
      <c r="E120" s="526" t="s">
        <v>658</v>
      </c>
      <c r="F120" s="184" t="s">
        <v>659</v>
      </c>
      <c r="G120" s="184" t="s">
        <v>286</v>
      </c>
      <c r="H120" s="180" t="s">
        <v>223</v>
      </c>
      <c r="I120" s="184" t="s">
        <v>114</v>
      </c>
      <c r="J120" s="649">
        <v>33</v>
      </c>
      <c r="K120" s="484"/>
      <c r="L120" s="484"/>
      <c r="M120" s="484"/>
      <c r="N120" s="174" t="s">
        <v>223</v>
      </c>
      <c r="O120" s="174"/>
      <c r="P120" s="174">
        <v>0</v>
      </c>
      <c r="Q120" s="174"/>
      <c r="R120" s="175">
        <f t="shared" si="7"/>
        <v>0</v>
      </c>
      <c r="S120" s="175">
        <f t="shared" si="8"/>
        <v>0</v>
      </c>
      <c r="T120" s="175">
        <f t="shared" si="9"/>
        <v>0</v>
      </c>
      <c r="U120" s="176">
        <f>IF(N120="nio",0,IF(N120&gt;0,VLOOKUP(H120,'3-Productie normen'!A:S,VLOOKUP(N120,'3-Productie normen'!S:T,2,FALSE),FALSE)))</f>
        <v>0</v>
      </c>
      <c r="V120" s="176">
        <f t="shared" si="10"/>
        <v>0</v>
      </c>
      <c r="W120" s="176">
        <f t="shared" si="11"/>
        <v>0</v>
      </c>
      <c r="X120" s="176">
        <f t="shared" si="12"/>
        <v>0</v>
      </c>
      <c r="Y120" s="666">
        <f>VLOOKUP(H120,'3-Productie normen'!A:S,13,FALSE)</f>
        <v>0</v>
      </c>
      <c r="Z120" s="177"/>
      <c r="AB120" s="138">
        <f t="shared" si="13"/>
        <v>0</v>
      </c>
    </row>
    <row r="121" spans="1:28" ht="14.1" customHeight="1">
      <c r="A121" s="152">
        <v>121</v>
      </c>
      <c r="B121" s="171" t="s">
        <v>276</v>
      </c>
      <c r="C121" s="171" t="s">
        <v>975</v>
      </c>
      <c r="D121" s="526" t="s">
        <v>351</v>
      </c>
      <c r="E121" s="526" t="s">
        <v>660</v>
      </c>
      <c r="F121" s="184" t="s">
        <v>563</v>
      </c>
      <c r="G121" s="184" t="s">
        <v>286</v>
      </c>
      <c r="H121" s="180" t="s">
        <v>223</v>
      </c>
      <c r="I121" s="184" t="s">
        <v>114</v>
      </c>
      <c r="J121" s="649">
        <v>20</v>
      </c>
      <c r="K121" s="484"/>
      <c r="L121" s="484"/>
      <c r="M121" s="484"/>
      <c r="N121" s="542" t="s">
        <v>223</v>
      </c>
      <c r="O121" s="174"/>
      <c r="P121" s="174">
        <v>0</v>
      </c>
      <c r="Q121" s="174"/>
      <c r="R121" s="175">
        <f t="shared" si="7"/>
        <v>0</v>
      </c>
      <c r="S121" s="175">
        <f t="shared" si="8"/>
        <v>0</v>
      </c>
      <c r="T121" s="175">
        <f t="shared" si="9"/>
        <v>0</v>
      </c>
      <c r="U121" s="176">
        <f>IF(N121="nio",0,IF(N121&gt;0,VLOOKUP(H121,'3-Productie normen'!A:S,VLOOKUP(N121,'3-Productie normen'!S:T,2,FALSE),FALSE)))</f>
        <v>0</v>
      </c>
      <c r="V121" s="176">
        <f t="shared" si="10"/>
        <v>0</v>
      </c>
      <c r="W121" s="176">
        <f t="shared" si="11"/>
        <v>0</v>
      </c>
      <c r="X121" s="176">
        <f t="shared" si="12"/>
        <v>0</v>
      </c>
      <c r="Y121" s="666">
        <f>VLOOKUP(H121,'3-Productie normen'!A:S,13,FALSE)</f>
        <v>0</v>
      </c>
      <c r="Z121" s="177"/>
      <c r="AB121" s="138">
        <f t="shared" si="13"/>
        <v>0</v>
      </c>
    </row>
    <row r="122" spans="1:28" ht="14.1" customHeight="1">
      <c r="A122" s="152">
        <v>122</v>
      </c>
      <c r="B122" s="171" t="s">
        <v>276</v>
      </c>
      <c r="C122" s="171" t="s">
        <v>975</v>
      </c>
      <c r="D122" s="526" t="s">
        <v>351</v>
      </c>
      <c r="E122" s="526" t="s">
        <v>661</v>
      </c>
      <c r="F122" s="184" t="s">
        <v>563</v>
      </c>
      <c r="G122" s="184" t="s">
        <v>286</v>
      </c>
      <c r="H122" s="180" t="s">
        <v>223</v>
      </c>
      <c r="I122" s="184" t="s">
        <v>323</v>
      </c>
      <c r="J122" s="649">
        <v>12</v>
      </c>
      <c r="K122" s="484"/>
      <c r="L122" s="484"/>
      <c r="M122" s="484"/>
      <c r="N122" s="542" t="s">
        <v>223</v>
      </c>
      <c r="O122" s="174"/>
      <c r="P122" s="174">
        <v>0</v>
      </c>
      <c r="Q122" s="174"/>
      <c r="R122" s="175">
        <f t="shared" si="7"/>
        <v>0</v>
      </c>
      <c r="S122" s="175">
        <f t="shared" si="8"/>
        <v>0</v>
      </c>
      <c r="T122" s="175">
        <f t="shared" si="9"/>
        <v>0</v>
      </c>
      <c r="U122" s="176">
        <f>IF(N122="nio",0,IF(N122&gt;0,VLOOKUP(H122,'3-Productie normen'!A:S,VLOOKUP(N122,'3-Productie normen'!S:T,2,FALSE),FALSE)))</f>
        <v>0</v>
      </c>
      <c r="V122" s="176">
        <f t="shared" si="10"/>
        <v>0</v>
      </c>
      <c r="W122" s="176">
        <f t="shared" si="11"/>
        <v>0</v>
      </c>
      <c r="X122" s="176">
        <f t="shared" si="12"/>
        <v>0</v>
      </c>
      <c r="Y122" s="666">
        <f>VLOOKUP(H122,'3-Productie normen'!A:S,13,FALSE)</f>
        <v>0</v>
      </c>
      <c r="Z122" s="177"/>
      <c r="AB122" s="138">
        <f t="shared" si="13"/>
        <v>0</v>
      </c>
    </row>
    <row r="123" spans="1:28" ht="14.1" customHeight="1">
      <c r="A123" s="152">
        <v>123</v>
      </c>
      <c r="B123" s="171" t="s">
        <v>276</v>
      </c>
      <c r="C123" s="171" t="s">
        <v>975</v>
      </c>
      <c r="D123" s="526" t="s">
        <v>351</v>
      </c>
      <c r="E123" s="526" t="s">
        <v>662</v>
      </c>
      <c r="F123" s="184" t="s">
        <v>355</v>
      </c>
      <c r="G123" s="184" t="s">
        <v>368</v>
      </c>
      <c r="H123" s="137" t="s">
        <v>368</v>
      </c>
      <c r="I123" s="616" t="s">
        <v>323</v>
      </c>
      <c r="J123" s="649">
        <v>32</v>
      </c>
      <c r="K123" s="484"/>
      <c r="L123" s="484"/>
      <c r="M123" s="484"/>
      <c r="N123" s="174">
        <v>255</v>
      </c>
      <c r="O123" s="174"/>
      <c r="P123" s="174">
        <v>0</v>
      </c>
      <c r="Q123" s="174"/>
      <c r="R123" s="175" t="e">
        <f t="shared" si="7"/>
        <v>#DIV/0!</v>
      </c>
      <c r="S123" s="175">
        <f t="shared" si="8"/>
        <v>0</v>
      </c>
      <c r="T123" s="175">
        <f t="shared" si="9"/>
        <v>0</v>
      </c>
      <c r="U123" s="176">
        <f>IF(N123="nio",0,IF(N123&gt;0,VLOOKUP(H123,'3-Productie normen'!A:S,VLOOKUP(N123,'3-Productie normen'!S:T,2,FALSE),FALSE)))</f>
        <v>0</v>
      </c>
      <c r="V123" s="176">
        <f t="shared" si="10"/>
        <v>0</v>
      </c>
      <c r="W123" s="176">
        <f t="shared" si="11"/>
        <v>0</v>
      </c>
      <c r="X123" s="176">
        <f t="shared" si="12"/>
        <v>0</v>
      </c>
      <c r="Y123" s="666">
        <f>VLOOKUP(H123,'3-Productie normen'!A:S,13,FALSE)</f>
        <v>5</v>
      </c>
      <c r="Z123" s="177"/>
      <c r="AB123" s="138">
        <f t="shared" si="13"/>
        <v>8160</v>
      </c>
    </row>
    <row r="124" spans="1:28" ht="14.1" customHeight="1">
      <c r="A124" s="152">
        <v>124</v>
      </c>
      <c r="B124" s="171" t="s">
        <v>276</v>
      </c>
      <c r="C124" s="171" t="s">
        <v>975</v>
      </c>
      <c r="D124" s="526"/>
      <c r="E124" s="526"/>
      <c r="F124" s="184" t="s">
        <v>663</v>
      </c>
      <c r="G124" s="184" t="s">
        <v>583</v>
      </c>
      <c r="H124" s="137" t="s">
        <v>1856</v>
      </c>
      <c r="I124" s="616" t="s">
        <v>325</v>
      </c>
      <c r="J124" s="649">
        <v>25</v>
      </c>
      <c r="K124" s="484"/>
      <c r="L124" s="484"/>
      <c r="M124" s="484"/>
      <c r="N124" s="174">
        <v>255</v>
      </c>
      <c r="O124" s="174"/>
      <c r="P124" s="174">
        <v>0</v>
      </c>
      <c r="Q124" s="174"/>
      <c r="R124" s="175" t="e">
        <f t="shared" si="7"/>
        <v>#DIV/0!</v>
      </c>
      <c r="S124" s="175">
        <f t="shared" si="8"/>
        <v>0</v>
      </c>
      <c r="T124" s="175">
        <f t="shared" si="9"/>
        <v>0</v>
      </c>
      <c r="U124" s="176">
        <f>IF(N124="nio",0,IF(N124&gt;0,VLOOKUP(H124,'3-Productie normen'!A:S,VLOOKUP(N124,'3-Productie normen'!S:T,2,FALSE),FALSE)))</f>
        <v>0</v>
      </c>
      <c r="V124" s="176">
        <f t="shared" si="10"/>
        <v>0</v>
      </c>
      <c r="W124" s="176">
        <f t="shared" si="11"/>
        <v>0</v>
      </c>
      <c r="X124" s="176">
        <f t="shared" si="12"/>
        <v>0</v>
      </c>
      <c r="Y124" s="666">
        <f>VLOOKUP(H124,'3-Productie normen'!A:S,13,FALSE)</f>
        <v>5</v>
      </c>
      <c r="Z124" s="177"/>
      <c r="AB124" s="138">
        <f t="shared" si="13"/>
        <v>6375</v>
      </c>
    </row>
    <row r="125" spans="1:28" ht="14.1" customHeight="1">
      <c r="A125" s="152">
        <v>125</v>
      </c>
      <c r="B125" s="171" t="s">
        <v>276</v>
      </c>
      <c r="C125" s="171" t="s">
        <v>975</v>
      </c>
      <c r="D125" s="526" t="s">
        <v>351</v>
      </c>
      <c r="E125" s="526" t="s">
        <v>664</v>
      </c>
      <c r="F125" s="184" t="s">
        <v>665</v>
      </c>
      <c r="G125" s="184" t="s">
        <v>316</v>
      </c>
      <c r="H125" s="137" t="s">
        <v>110</v>
      </c>
      <c r="I125" s="616" t="s">
        <v>323</v>
      </c>
      <c r="J125" s="649">
        <v>60</v>
      </c>
      <c r="K125" s="484"/>
      <c r="L125" s="484"/>
      <c r="M125" s="484"/>
      <c r="N125" s="174">
        <v>255</v>
      </c>
      <c r="O125" s="174"/>
      <c r="P125" s="174">
        <v>0</v>
      </c>
      <c r="Q125" s="174"/>
      <c r="R125" s="175" t="e">
        <f t="shared" si="7"/>
        <v>#DIV/0!</v>
      </c>
      <c r="S125" s="175">
        <f t="shared" si="8"/>
        <v>0</v>
      </c>
      <c r="T125" s="175">
        <f t="shared" si="9"/>
        <v>0</v>
      </c>
      <c r="U125" s="176">
        <f>IF(N125="nio",0,IF(N125&gt;0,VLOOKUP(H125,'3-Productie normen'!A:S,VLOOKUP(N125,'3-Productie normen'!S:T,2,FALSE),FALSE)))</f>
        <v>0</v>
      </c>
      <c r="V125" s="176">
        <f t="shared" si="10"/>
        <v>0</v>
      </c>
      <c r="W125" s="176">
        <f t="shared" si="11"/>
        <v>0</v>
      </c>
      <c r="X125" s="176">
        <f t="shared" si="12"/>
        <v>0</v>
      </c>
      <c r="Y125" s="666">
        <f>VLOOKUP(H125,'3-Productie normen'!A:S,13,FALSE)</f>
        <v>4</v>
      </c>
      <c r="Z125" s="177"/>
      <c r="AB125" s="138">
        <f t="shared" si="13"/>
        <v>15300</v>
      </c>
    </row>
    <row r="126" spans="1:28" ht="14.1" customHeight="1">
      <c r="A126" s="152">
        <v>126</v>
      </c>
      <c r="B126" s="171" t="s">
        <v>276</v>
      </c>
      <c r="C126" s="171" t="s">
        <v>975</v>
      </c>
      <c r="D126" s="526" t="s">
        <v>351</v>
      </c>
      <c r="E126" s="526" t="s">
        <v>666</v>
      </c>
      <c r="F126" s="184" t="s">
        <v>571</v>
      </c>
      <c r="G126" s="184" t="s">
        <v>286</v>
      </c>
      <c r="H126" s="180" t="s">
        <v>223</v>
      </c>
      <c r="I126" s="184" t="s">
        <v>323</v>
      </c>
      <c r="J126" s="649">
        <v>2</v>
      </c>
      <c r="K126" s="484"/>
      <c r="L126" s="484"/>
      <c r="M126" s="484"/>
      <c r="N126" s="540" t="s">
        <v>223</v>
      </c>
      <c r="O126" s="174"/>
      <c r="P126" s="174">
        <v>0</v>
      </c>
      <c r="Q126" s="174"/>
      <c r="R126" s="175">
        <f t="shared" si="7"/>
        <v>0</v>
      </c>
      <c r="S126" s="175">
        <f t="shared" si="8"/>
        <v>0</v>
      </c>
      <c r="T126" s="175">
        <f t="shared" si="9"/>
        <v>0</v>
      </c>
      <c r="U126" s="176">
        <f>IF(N126="nio",0,IF(N126&gt;0,VLOOKUP(H126,'3-Productie normen'!A:S,VLOOKUP(N126,'3-Productie normen'!S:T,2,FALSE),FALSE)))</f>
        <v>0</v>
      </c>
      <c r="V126" s="176">
        <f t="shared" si="10"/>
        <v>0</v>
      </c>
      <c r="W126" s="176">
        <f t="shared" si="11"/>
        <v>0</v>
      </c>
      <c r="X126" s="176">
        <f t="shared" si="12"/>
        <v>0</v>
      </c>
      <c r="Y126" s="666">
        <f>VLOOKUP(H126,'3-Productie normen'!A:S,13,FALSE)</f>
        <v>0</v>
      </c>
      <c r="Z126" s="177"/>
      <c r="AB126" s="138">
        <f t="shared" si="13"/>
        <v>0</v>
      </c>
    </row>
    <row r="127" spans="1:28" ht="14.1" customHeight="1">
      <c r="A127" s="152">
        <v>127</v>
      </c>
      <c r="B127" s="171" t="s">
        <v>276</v>
      </c>
      <c r="C127" s="171" t="s">
        <v>975</v>
      </c>
      <c r="D127" s="526" t="s">
        <v>351</v>
      </c>
      <c r="E127" s="526" t="s">
        <v>667</v>
      </c>
      <c r="F127" s="184" t="s">
        <v>563</v>
      </c>
      <c r="G127" s="184" t="s">
        <v>286</v>
      </c>
      <c r="H127" s="180" t="s">
        <v>223</v>
      </c>
      <c r="I127" s="184" t="s">
        <v>323</v>
      </c>
      <c r="J127" s="649">
        <v>2</v>
      </c>
      <c r="K127" s="484"/>
      <c r="L127" s="484"/>
      <c r="M127" s="484"/>
      <c r="N127" s="542" t="s">
        <v>223</v>
      </c>
      <c r="O127" s="174"/>
      <c r="P127" s="174">
        <v>0</v>
      </c>
      <c r="Q127" s="174"/>
      <c r="R127" s="175">
        <f t="shared" si="7"/>
        <v>0</v>
      </c>
      <c r="S127" s="175">
        <f t="shared" si="8"/>
        <v>0</v>
      </c>
      <c r="T127" s="175">
        <f t="shared" si="9"/>
        <v>0</v>
      </c>
      <c r="U127" s="176">
        <f>IF(N127="nio",0,IF(N127&gt;0,VLOOKUP(H127,'3-Productie normen'!A:S,VLOOKUP(N127,'3-Productie normen'!S:T,2,FALSE),FALSE)))</f>
        <v>0</v>
      </c>
      <c r="V127" s="176">
        <f t="shared" si="10"/>
        <v>0</v>
      </c>
      <c r="W127" s="176">
        <f t="shared" si="11"/>
        <v>0</v>
      </c>
      <c r="X127" s="176">
        <f t="shared" si="12"/>
        <v>0</v>
      </c>
      <c r="Y127" s="666">
        <f>VLOOKUP(H127,'3-Productie normen'!A:S,13,FALSE)</f>
        <v>0</v>
      </c>
      <c r="Z127" s="177"/>
      <c r="AB127" s="138">
        <f t="shared" si="13"/>
        <v>0</v>
      </c>
    </row>
    <row r="128" spans="1:28" ht="14.1" customHeight="1">
      <c r="A128" s="152">
        <v>128</v>
      </c>
      <c r="B128" s="171" t="s">
        <v>276</v>
      </c>
      <c r="C128" s="171" t="s">
        <v>975</v>
      </c>
      <c r="D128" s="526" t="s">
        <v>351</v>
      </c>
      <c r="E128" s="526" t="s">
        <v>668</v>
      </c>
      <c r="F128" s="184" t="s">
        <v>309</v>
      </c>
      <c r="G128" s="184" t="s">
        <v>18</v>
      </c>
      <c r="H128" s="137" t="s">
        <v>18</v>
      </c>
      <c r="I128" s="184" t="s">
        <v>322</v>
      </c>
      <c r="J128" s="649">
        <v>12</v>
      </c>
      <c r="K128" s="484"/>
      <c r="L128" s="484"/>
      <c r="M128" s="484"/>
      <c r="N128" s="174">
        <v>255</v>
      </c>
      <c r="O128" s="174">
        <v>255</v>
      </c>
      <c r="P128" s="174">
        <v>0</v>
      </c>
      <c r="Q128" s="174"/>
      <c r="R128" s="175" t="e">
        <f t="shared" si="7"/>
        <v>#DIV/0!</v>
      </c>
      <c r="S128" s="175" t="e">
        <f t="shared" si="8"/>
        <v>#DIV/0!</v>
      </c>
      <c r="T128" s="175">
        <f t="shared" si="9"/>
        <v>0</v>
      </c>
      <c r="U128" s="176">
        <f>IF(N128="nio",0,IF(N128&gt;0,VLOOKUP(H128,'3-Productie normen'!A:S,VLOOKUP(N128,'3-Productie normen'!S:T,2,FALSE),FALSE)))</f>
        <v>0</v>
      </c>
      <c r="V128" s="176">
        <f t="shared" si="10"/>
        <v>0</v>
      </c>
      <c r="W128" s="176">
        <f t="shared" si="11"/>
        <v>0</v>
      </c>
      <c r="X128" s="176">
        <f t="shared" si="12"/>
        <v>0</v>
      </c>
      <c r="Y128" s="666">
        <f>VLOOKUP(H128,'3-Productie normen'!A:S,13,FALSE)</f>
        <v>3</v>
      </c>
      <c r="Z128" s="177"/>
      <c r="AB128" s="138">
        <f t="shared" si="13"/>
        <v>6120</v>
      </c>
    </row>
    <row r="129" spans="1:28" ht="14.1" customHeight="1">
      <c r="A129" s="152">
        <v>129</v>
      </c>
      <c r="B129" s="171" t="s">
        <v>276</v>
      </c>
      <c r="C129" s="171" t="s">
        <v>975</v>
      </c>
      <c r="D129" s="526" t="s">
        <v>351</v>
      </c>
      <c r="E129" s="526" t="s">
        <v>669</v>
      </c>
      <c r="F129" s="184" t="s">
        <v>309</v>
      </c>
      <c r="G129" s="184" t="s">
        <v>18</v>
      </c>
      <c r="H129" s="137" t="s">
        <v>18</v>
      </c>
      <c r="I129" s="184" t="s">
        <v>322</v>
      </c>
      <c r="J129" s="649">
        <v>9</v>
      </c>
      <c r="K129" s="484"/>
      <c r="L129" s="484"/>
      <c r="M129" s="484"/>
      <c r="N129" s="174">
        <v>255</v>
      </c>
      <c r="O129" s="174">
        <v>255</v>
      </c>
      <c r="P129" s="174">
        <v>0</v>
      </c>
      <c r="Q129" s="174"/>
      <c r="R129" s="175" t="e">
        <f t="shared" si="7"/>
        <v>#DIV/0!</v>
      </c>
      <c r="S129" s="175" t="e">
        <f t="shared" si="8"/>
        <v>#DIV/0!</v>
      </c>
      <c r="T129" s="175">
        <f t="shared" si="9"/>
        <v>0</v>
      </c>
      <c r="U129" s="176">
        <f>IF(N129="nio",0,IF(N129&gt;0,VLOOKUP(H129,'3-Productie normen'!A:S,VLOOKUP(N129,'3-Productie normen'!S:T,2,FALSE),FALSE)))</f>
        <v>0</v>
      </c>
      <c r="V129" s="176">
        <f t="shared" si="10"/>
        <v>0</v>
      </c>
      <c r="W129" s="176">
        <f t="shared" si="11"/>
        <v>0</v>
      </c>
      <c r="X129" s="176">
        <f t="shared" si="12"/>
        <v>0</v>
      </c>
      <c r="Y129" s="666">
        <f>VLOOKUP(H129,'3-Productie normen'!A:S,13,FALSE)</f>
        <v>3</v>
      </c>
      <c r="Z129" s="177"/>
      <c r="AB129" s="138">
        <f t="shared" si="13"/>
        <v>4590</v>
      </c>
    </row>
    <row r="130" spans="1:28" ht="14.1" customHeight="1">
      <c r="A130" s="152">
        <v>130</v>
      </c>
      <c r="B130" s="171" t="s">
        <v>276</v>
      </c>
      <c r="C130" s="171" t="s">
        <v>975</v>
      </c>
      <c r="D130" s="526" t="s">
        <v>349</v>
      </c>
      <c r="E130" s="526" t="s">
        <v>670</v>
      </c>
      <c r="F130" s="184" t="s">
        <v>315</v>
      </c>
      <c r="G130" s="184" t="s">
        <v>316</v>
      </c>
      <c r="H130" s="137" t="s">
        <v>1856</v>
      </c>
      <c r="I130" s="184" t="s">
        <v>323</v>
      </c>
      <c r="J130" s="649">
        <v>20</v>
      </c>
      <c r="K130" s="484"/>
      <c r="L130" s="484"/>
      <c r="M130" s="484"/>
      <c r="N130" s="174">
        <v>255</v>
      </c>
      <c r="O130" s="174"/>
      <c r="P130" s="174">
        <v>0</v>
      </c>
      <c r="Q130" s="174"/>
      <c r="R130" s="175" t="e">
        <f t="shared" si="7"/>
        <v>#DIV/0!</v>
      </c>
      <c r="S130" s="175">
        <f t="shared" si="8"/>
        <v>0</v>
      </c>
      <c r="T130" s="175">
        <f t="shared" si="9"/>
        <v>0</v>
      </c>
      <c r="U130" s="176">
        <f>IF(N130="nio",0,IF(N130&gt;0,VLOOKUP(H130,'3-Productie normen'!A:S,VLOOKUP(N130,'3-Productie normen'!S:T,2,FALSE),FALSE)))</f>
        <v>0</v>
      </c>
      <c r="V130" s="176">
        <f t="shared" si="10"/>
        <v>0</v>
      </c>
      <c r="W130" s="176">
        <f t="shared" si="11"/>
        <v>0</v>
      </c>
      <c r="X130" s="176">
        <f t="shared" si="12"/>
        <v>0</v>
      </c>
      <c r="Y130" s="666">
        <f>VLOOKUP(H130,'3-Productie normen'!A:S,13,FALSE)</f>
        <v>5</v>
      </c>
      <c r="Z130" s="177"/>
      <c r="AB130" s="138">
        <f t="shared" si="13"/>
        <v>5100</v>
      </c>
    </row>
    <row r="131" spans="1:28" ht="14.1" customHeight="1">
      <c r="A131" s="152">
        <v>131</v>
      </c>
      <c r="B131" s="171" t="s">
        <v>276</v>
      </c>
      <c r="C131" s="171" t="s">
        <v>975</v>
      </c>
      <c r="D131" s="526" t="s">
        <v>349</v>
      </c>
      <c r="E131" s="526" t="s">
        <v>671</v>
      </c>
      <c r="F131" s="184" t="s">
        <v>309</v>
      </c>
      <c r="G131" s="184" t="s">
        <v>18</v>
      </c>
      <c r="H131" s="137" t="s">
        <v>18</v>
      </c>
      <c r="I131" s="184" t="s">
        <v>322</v>
      </c>
      <c r="J131" s="649">
        <v>6</v>
      </c>
      <c r="K131" s="484"/>
      <c r="L131" s="484"/>
      <c r="M131" s="484"/>
      <c r="N131" s="174">
        <v>255</v>
      </c>
      <c r="O131" s="174">
        <v>255</v>
      </c>
      <c r="P131" s="174">
        <v>0</v>
      </c>
      <c r="Q131" s="174"/>
      <c r="R131" s="175" t="e">
        <f t="shared" si="7"/>
        <v>#DIV/0!</v>
      </c>
      <c r="S131" s="175" t="e">
        <f t="shared" si="8"/>
        <v>#DIV/0!</v>
      </c>
      <c r="T131" s="175">
        <f t="shared" si="9"/>
        <v>0</v>
      </c>
      <c r="U131" s="176">
        <f>IF(N131="nio",0,IF(N131&gt;0,VLOOKUP(H131,'3-Productie normen'!A:S,VLOOKUP(N131,'3-Productie normen'!S:T,2,FALSE),FALSE)))</f>
        <v>0</v>
      </c>
      <c r="V131" s="176">
        <f t="shared" si="10"/>
        <v>0</v>
      </c>
      <c r="W131" s="176">
        <f t="shared" si="11"/>
        <v>0</v>
      </c>
      <c r="X131" s="176">
        <f t="shared" si="12"/>
        <v>0</v>
      </c>
      <c r="Y131" s="666">
        <f>VLOOKUP(H131,'3-Productie normen'!A:S,13,FALSE)</f>
        <v>3</v>
      </c>
      <c r="Z131" s="177"/>
      <c r="AB131" s="138">
        <f t="shared" si="13"/>
        <v>3060</v>
      </c>
    </row>
    <row r="132" spans="1:28" ht="14.1" customHeight="1">
      <c r="A132" s="152">
        <v>132</v>
      </c>
      <c r="B132" s="171" t="s">
        <v>276</v>
      </c>
      <c r="C132" s="171" t="s">
        <v>975</v>
      </c>
      <c r="D132" s="526" t="s">
        <v>349</v>
      </c>
      <c r="E132" s="526">
        <v>103</v>
      </c>
      <c r="F132" s="184" t="s">
        <v>309</v>
      </c>
      <c r="G132" s="184" t="s">
        <v>18</v>
      </c>
      <c r="H132" s="137" t="s">
        <v>18</v>
      </c>
      <c r="I132" s="184" t="s">
        <v>322</v>
      </c>
      <c r="J132" s="649">
        <v>6</v>
      </c>
      <c r="K132" s="484"/>
      <c r="L132" s="484"/>
      <c r="M132" s="484"/>
      <c r="N132" s="174">
        <v>255</v>
      </c>
      <c r="O132" s="174">
        <v>255</v>
      </c>
      <c r="P132" s="174">
        <v>0</v>
      </c>
      <c r="Q132" s="174"/>
      <c r="R132" s="175" t="e">
        <f t="shared" si="7"/>
        <v>#DIV/0!</v>
      </c>
      <c r="S132" s="175" t="e">
        <f t="shared" si="8"/>
        <v>#DIV/0!</v>
      </c>
      <c r="T132" s="175">
        <f t="shared" si="9"/>
        <v>0</v>
      </c>
      <c r="U132" s="176">
        <f>IF(N132="nio",0,IF(N132&gt;0,VLOOKUP(H132,'3-Productie normen'!A:S,VLOOKUP(N132,'3-Productie normen'!S:T,2,FALSE),FALSE)))</f>
        <v>0</v>
      </c>
      <c r="V132" s="176">
        <f t="shared" si="10"/>
        <v>0</v>
      </c>
      <c r="W132" s="176">
        <f t="shared" si="11"/>
        <v>0</v>
      </c>
      <c r="X132" s="176">
        <f t="shared" si="12"/>
        <v>0</v>
      </c>
      <c r="Y132" s="666">
        <f>VLOOKUP(H132,'3-Productie normen'!A:S,13,FALSE)</f>
        <v>3</v>
      </c>
      <c r="Z132" s="177"/>
      <c r="AB132" s="138">
        <f t="shared" si="13"/>
        <v>3060</v>
      </c>
    </row>
    <row r="133" spans="1:28" ht="14.1" customHeight="1">
      <c r="A133" s="152">
        <v>133</v>
      </c>
      <c r="B133" s="171" t="s">
        <v>276</v>
      </c>
      <c r="C133" s="171" t="s">
        <v>975</v>
      </c>
      <c r="D133" s="526" t="s">
        <v>349</v>
      </c>
      <c r="E133" s="526" t="s">
        <v>672</v>
      </c>
      <c r="F133" s="184" t="s">
        <v>609</v>
      </c>
      <c r="G133" s="184" t="s">
        <v>502</v>
      </c>
      <c r="H133" s="137" t="s">
        <v>234</v>
      </c>
      <c r="I133" s="184" t="s">
        <v>320</v>
      </c>
      <c r="J133" s="649">
        <v>78</v>
      </c>
      <c r="K133" s="484"/>
      <c r="L133" s="484"/>
      <c r="M133" s="484"/>
      <c r="N133" s="174">
        <v>255</v>
      </c>
      <c r="O133" s="174"/>
      <c r="P133" s="174">
        <v>0</v>
      </c>
      <c r="Q133" s="174"/>
      <c r="R133" s="175" t="e">
        <f t="shared" si="7"/>
        <v>#DIV/0!</v>
      </c>
      <c r="S133" s="175">
        <f t="shared" si="8"/>
        <v>0</v>
      </c>
      <c r="T133" s="175">
        <f t="shared" si="9"/>
        <v>0</v>
      </c>
      <c r="U133" s="176">
        <f>IF(N133="nio",0,IF(N133&gt;0,VLOOKUP(H133,'3-Productie normen'!A:S,VLOOKUP(N133,'3-Productie normen'!S:T,2,FALSE),FALSE)))</f>
        <v>0</v>
      </c>
      <c r="V133" s="176">
        <f t="shared" si="10"/>
        <v>0</v>
      </c>
      <c r="W133" s="176">
        <f t="shared" si="11"/>
        <v>0</v>
      </c>
      <c r="X133" s="176">
        <f t="shared" si="12"/>
        <v>0</v>
      </c>
      <c r="Y133" s="666">
        <f>VLOOKUP(H133,'3-Productie normen'!A:S,13,FALSE)</f>
        <v>1</v>
      </c>
      <c r="Z133" s="177"/>
      <c r="AB133" s="138">
        <f t="shared" si="13"/>
        <v>19890</v>
      </c>
    </row>
    <row r="134" spans="1:28" ht="14.1" customHeight="1">
      <c r="A134" s="152">
        <v>134</v>
      </c>
      <c r="B134" s="171" t="s">
        <v>276</v>
      </c>
      <c r="C134" s="171" t="s">
        <v>975</v>
      </c>
      <c r="D134" s="526" t="s">
        <v>349</v>
      </c>
      <c r="E134" s="526" t="s">
        <v>673</v>
      </c>
      <c r="F134" s="184" t="s">
        <v>313</v>
      </c>
      <c r="G134" s="184" t="s">
        <v>314</v>
      </c>
      <c r="H134" s="184" t="s">
        <v>1859</v>
      </c>
      <c r="I134" s="184" t="s">
        <v>2209</v>
      </c>
      <c r="J134" s="649">
        <v>2</v>
      </c>
      <c r="K134" s="484"/>
      <c r="L134" s="484"/>
      <c r="M134" s="484"/>
      <c r="N134" s="174">
        <v>255</v>
      </c>
      <c r="O134" s="174"/>
      <c r="P134" s="174">
        <v>0</v>
      </c>
      <c r="Q134" s="174"/>
      <c r="R134" s="175" t="e">
        <f t="shared" si="7"/>
        <v>#DIV/0!</v>
      </c>
      <c r="S134" s="175">
        <f t="shared" si="8"/>
        <v>0</v>
      </c>
      <c r="T134" s="175">
        <f t="shared" si="9"/>
        <v>0</v>
      </c>
      <c r="U134" s="176">
        <f>IF(N134="nio",0,IF(N134&gt;0,VLOOKUP(H134,'3-Productie normen'!A:S,VLOOKUP(N134,'3-Productie normen'!S:T,2,FALSE),FALSE)))</f>
        <v>0</v>
      </c>
      <c r="V134" s="176">
        <f t="shared" si="10"/>
        <v>0</v>
      </c>
      <c r="W134" s="176">
        <f t="shared" si="11"/>
        <v>0</v>
      </c>
      <c r="X134" s="176">
        <f t="shared" si="12"/>
        <v>0</v>
      </c>
      <c r="Y134" s="666">
        <f>VLOOKUP(H134,'3-Productie normen'!A:S,13,FALSE)</f>
        <v>2</v>
      </c>
      <c r="Z134" s="177"/>
      <c r="AB134" s="138">
        <f t="shared" si="13"/>
        <v>510</v>
      </c>
    </row>
    <row r="135" spans="1:28" ht="14.1" customHeight="1">
      <c r="A135" s="152">
        <v>135</v>
      </c>
      <c r="B135" s="171" t="s">
        <v>276</v>
      </c>
      <c r="C135" s="171" t="s">
        <v>975</v>
      </c>
      <c r="D135" s="526" t="s">
        <v>349</v>
      </c>
      <c r="E135" s="526" t="s">
        <v>674</v>
      </c>
      <c r="F135" s="184" t="s">
        <v>281</v>
      </c>
      <c r="G135" s="184" t="s">
        <v>233</v>
      </c>
      <c r="H135" s="173" t="s">
        <v>1857</v>
      </c>
      <c r="I135" s="184" t="s">
        <v>320</v>
      </c>
      <c r="J135" s="649">
        <v>50</v>
      </c>
      <c r="K135" s="484"/>
      <c r="L135" s="484"/>
      <c r="M135" s="484"/>
      <c r="N135" s="174">
        <v>255</v>
      </c>
      <c r="O135" s="174"/>
      <c r="P135" s="174">
        <v>0</v>
      </c>
      <c r="Q135" s="174"/>
      <c r="R135" s="175" t="e">
        <f t="shared" si="7"/>
        <v>#DIV/0!</v>
      </c>
      <c r="S135" s="175">
        <f t="shared" si="8"/>
        <v>0</v>
      </c>
      <c r="T135" s="175">
        <f t="shared" si="9"/>
        <v>0</v>
      </c>
      <c r="U135" s="176">
        <f>IF(N135="nio",0,IF(N135&gt;0,VLOOKUP(H135,'3-Productie normen'!A:S,VLOOKUP(N135,'3-Productie normen'!S:T,2,FALSE),FALSE)))</f>
        <v>0</v>
      </c>
      <c r="V135" s="176">
        <f t="shared" si="10"/>
        <v>0</v>
      </c>
      <c r="W135" s="176">
        <f t="shared" si="11"/>
        <v>0</v>
      </c>
      <c r="X135" s="176">
        <f t="shared" si="12"/>
        <v>0</v>
      </c>
      <c r="Y135" s="666">
        <f>VLOOKUP(H135,'3-Productie normen'!A:S,13,FALSE)</f>
        <v>1</v>
      </c>
      <c r="Z135" s="177"/>
      <c r="AB135" s="138">
        <f t="shared" si="13"/>
        <v>12750</v>
      </c>
    </row>
    <row r="136" spans="1:28" ht="14.1" customHeight="1">
      <c r="A136" s="152">
        <v>136</v>
      </c>
      <c r="B136" s="171" t="s">
        <v>276</v>
      </c>
      <c r="C136" s="171" t="s">
        <v>975</v>
      </c>
      <c r="D136" s="526" t="s">
        <v>349</v>
      </c>
      <c r="E136" s="526" t="s">
        <v>675</v>
      </c>
      <c r="F136" s="184" t="s">
        <v>281</v>
      </c>
      <c r="G136" s="184" t="s">
        <v>233</v>
      </c>
      <c r="H136" s="173" t="s">
        <v>1857</v>
      </c>
      <c r="I136" s="184" t="s">
        <v>320</v>
      </c>
      <c r="J136" s="649">
        <v>36</v>
      </c>
      <c r="K136" s="484"/>
      <c r="L136" s="484"/>
      <c r="M136" s="484"/>
      <c r="N136" s="174">
        <v>255</v>
      </c>
      <c r="O136" s="174"/>
      <c r="P136" s="174">
        <v>0</v>
      </c>
      <c r="Q136" s="174"/>
      <c r="R136" s="175" t="e">
        <f t="shared" si="7"/>
        <v>#DIV/0!</v>
      </c>
      <c r="S136" s="175">
        <f t="shared" si="8"/>
        <v>0</v>
      </c>
      <c r="T136" s="175">
        <f t="shared" si="9"/>
        <v>0</v>
      </c>
      <c r="U136" s="176">
        <f>IF(N136="nio",0,IF(N136&gt;0,VLOOKUP(H136,'3-Productie normen'!A:S,VLOOKUP(N136,'3-Productie normen'!S:T,2,FALSE),FALSE)))</f>
        <v>0</v>
      </c>
      <c r="V136" s="176">
        <f t="shared" si="10"/>
        <v>0</v>
      </c>
      <c r="W136" s="176">
        <f t="shared" si="11"/>
        <v>0</v>
      </c>
      <c r="X136" s="176">
        <f t="shared" si="12"/>
        <v>0</v>
      </c>
      <c r="Y136" s="666">
        <f>VLOOKUP(H136,'3-Productie normen'!A:S,13,FALSE)</f>
        <v>1</v>
      </c>
      <c r="Z136" s="177"/>
      <c r="AB136" s="138">
        <f t="shared" si="13"/>
        <v>9180</v>
      </c>
    </row>
    <row r="137" spans="1:28" ht="14.1" customHeight="1">
      <c r="A137" s="152">
        <v>137</v>
      </c>
      <c r="B137" s="171" t="s">
        <v>276</v>
      </c>
      <c r="C137" s="171" t="s">
        <v>975</v>
      </c>
      <c r="D137" s="526" t="s">
        <v>349</v>
      </c>
      <c r="E137" s="526" t="s">
        <v>676</v>
      </c>
      <c r="F137" s="184" t="s">
        <v>281</v>
      </c>
      <c r="G137" s="184" t="s">
        <v>233</v>
      </c>
      <c r="H137" s="173" t="s">
        <v>1857</v>
      </c>
      <c r="I137" s="184" t="s">
        <v>320</v>
      </c>
      <c r="J137" s="649">
        <v>20</v>
      </c>
      <c r="K137" s="484"/>
      <c r="L137" s="484"/>
      <c r="M137" s="484"/>
      <c r="N137" s="174">
        <v>255</v>
      </c>
      <c r="O137" s="174"/>
      <c r="P137" s="174">
        <v>0</v>
      </c>
      <c r="Q137" s="174"/>
      <c r="R137" s="175" t="e">
        <f t="shared" si="7"/>
        <v>#DIV/0!</v>
      </c>
      <c r="S137" s="175">
        <f t="shared" si="8"/>
        <v>0</v>
      </c>
      <c r="T137" s="175">
        <f t="shared" si="9"/>
        <v>0</v>
      </c>
      <c r="U137" s="176">
        <f>IF(N137="nio",0,IF(N137&gt;0,VLOOKUP(H137,'3-Productie normen'!A:S,VLOOKUP(N137,'3-Productie normen'!S:T,2,FALSE),FALSE)))</f>
        <v>0</v>
      </c>
      <c r="V137" s="176">
        <f t="shared" si="10"/>
        <v>0</v>
      </c>
      <c r="W137" s="176">
        <f t="shared" si="11"/>
        <v>0</v>
      </c>
      <c r="X137" s="176">
        <f t="shared" si="12"/>
        <v>0</v>
      </c>
      <c r="Y137" s="666">
        <f>VLOOKUP(H137,'3-Productie normen'!A:S,13,FALSE)</f>
        <v>1</v>
      </c>
      <c r="Z137" s="177"/>
      <c r="AB137" s="138">
        <f t="shared" si="13"/>
        <v>5100</v>
      </c>
    </row>
    <row r="138" spans="1:28" ht="14.1" customHeight="1">
      <c r="A138" s="152">
        <v>138</v>
      </c>
      <c r="B138" s="171" t="s">
        <v>276</v>
      </c>
      <c r="C138" s="171" t="s">
        <v>975</v>
      </c>
      <c r="D138" s="526" t="s">
        <v>349</v>
      </c>
      <c r="E138" s="526" t="s">
        <v>677</v>
      </c>
      <c r="F138" s="184" t="s">
        <v>355</v>
      </c>
      <c r="G138" s="184" t="s">
        <v>368</v>
      </c>
      <c r="H138" s="137" t="s">
        <v>368</v>
      </c>
      <c r="I138" s="184" t="s">
        <v>323</v>
      </c>
      <c r="J138" s="649">
        <v>18</v>
      </c>
      <c r="K138" s="484"/>
      <c r="L138" s="484"/>
      <c r="M138" s="484"/>
      <c r="N138" s="174">
        <v>255</v>
      </c>
      <c r="O138" s="174"/>
      <c r="P138" s="174">
        <v>0</v>
      </c>
      <c r="Q138" s="174"/>
      <c r="R138" s="175" t="e">
        <f t="shared" ref="R138:R201" si="14">IF(N138="nio",0,IF(N138&gt;0,N138*J138/U138,0))*K138</f>
        <v>#DIV/0!</v>
      </c>
      <c r="S138" s="175">
        <f t="shared" ref="S138:S201" si="15">IF(O138&gt;0,O138*J138/V138,0)*L138</f>
        <v>0</v>
      </c>
      <c r="T138" s="175">
        <f t="shared" ref="T138:T201" si="16">IF(P138&gt;0,P138*J138/W138,0)*M138</f>
        <v>0</v>
      </c>
      <c r="U138" s="176">
        <f>IF(N138="nio",0,IF(N138&gt;0,VLOOKUP(H138,'3-Productie normen'!A:S,VLOOKUP(N138,'3-Productie normen'!S:T,2,FALSE),FALSE)))</f>
        <v>0</v>
      </c>
      <c r="V138" s="176">
        <f t="shared" ref="V138:V201" si="17">IF(O138&gt;0,U138*$V$8,0)</f>
        <v>0</v>
      </c>
      <c r="W138" s="176">
        <f t="shared" ref="W138:W201" si="18">IF(P138&gt;0,U138*$W$8,0)</f>
        <v>0</v>
      </c>
      <c r="X138" s="176">
        <f t="shared" ref="X138:X201" si="19">IF(Q138&gt;0,U138*$X$8,0)</f>
        <v>0</v>
      </c>
      <c r="Y138" s="666">
        <f>VLOOKUP(H138,'3-Productie normen'!A:S,13,FALSE)</f>
        <v>5</v>
      </c>
      <c r="Z138" s="177"/>
      <c r="AB138" s="138">
        <f t="shared" ref="AB138:AB201" si="20">SUM(N138:P138)*J138</f>
        <v>4590</v>
      </c>
    </row>
    <row r="139" spans="1:28" ht="14.1" customHeight="1">
      <c r="A139" s="152">
        <v>139</v>
      </c>
      <c r="B139" s="171" t="s">
        <v>276</v>
      </c>
      <c r="C139" s="171" t="s">
        <v>975</v>
      </c>
      <c r="D139" s="526" t="s">
        <v>349</v>
      </c>
      <c r="E139" s="526" t="s">
        <v>678</v>
      </c>
      <c r="F139" s="184" t="s">
        <v>571</v>
      </c>
      <c r="G139" s="184" t="s">
        <v>286</v>
      </c>
      <c r="H139" s="180" t="s">
        <v>223</v>
      </c>
      <c r="I139" s="184" t="s">
        <v>114</v>
      </c>
      <c r="J139" s="649">
        <v>1</v>
      </c>
      <c r="K139" s="484"/>
      <c r="L139" s="484"/>
      <c r="M139" s="484"/>
      <c r="N139" s="540" t="s">
        <v>223</v>
      </c>
      <c r="O139" s="174"/>
      <c r="P139" s="174">
        <v>0</v>
      </c>
      <c r="Q139" s="174"/>
      <c r="R139" s="175">
        <f t="shared" si="14"/>
        <v>0</v>
      </c>
      <c r="S139" s="175">
        <f t="shared" si="15"/>
        <v>0</v>
      </c>
      <c r="T139" s="175">
        <f t="shared" si="16"/>
        <v>0</v>
      </c>
      <c r="U139" s="176">
        <f>IF(N139="nio",0,IF(N139&gt;0,VLOOKUP(H139,'3-Productie normen'!A:S,VLOOKUP(N139,'3-Productie normen'!S:T,2,FALSE),FALSE)))</f>
        <v>0</v>
      </c>
      <c r="V139" s="176">
        <f t="shared" si="17"/>
        <v>0</v>
      </c>
      <c r="W139" s="176">
        <f t="shared" si="18"/>
        <v>0</v>
      </c>
      <c r="X139" s="176">
        <f t="shared" si="19"/>
        <v>0</v>
      </c>
      <c r="Y139" s="666">
        <f>VLOOKUP(H139,'3-Productie normen'!A:S,13,FALSE)</f>
        <v>0</v>
      </c>
      <c r="Z139" s="177"/>
      <c r="AB139" s="138">
        <f t="shared" si="20"/>
        <v>0</v>
      </c>
    </row>
    <row r="140" spans="1:28" ht="14.1" customHeight="1">
      <c r="A140" s="152">
        <v>140</v>
      </c>
      <c r="B140" s="171" t="s">
        <v>276</v>
      </c>
      <c r="C140" s="171" t="s">
        <v>975</v>
      </c>
      <c r="D140" s="526" t="s">
        <v>349</v>
      </c>
      <c r="E140" s="526" t="s">
        <v>679</v>
      </c>
      <c r="F140" s="184" t="s">
        <v>309</v>
      </c>
      <c r="G140" s="184" t="s">
        <v>18</v>
      </c>
      <c r="H140" s="137" t="s">
        <v>18</v>
      </c>
      <c r="I140" s="184" t="s">
        <v>322</v>
      </c>
      <c r="J140" s="649">
        <v>5</v>
      </c>
      <c r="K140" s="484"/>
      <c r="L140" s="484"/>
      <c r="M140" s="484"/>
      <c r="N140" s="174">
        <v>255</v>
      </c>
      <c r="O140" s="174">
        <v>255</v>
      </c>
      <c r="P140" s="174">
        <v>0</v>
      </c>
      <c r="Q140" s="174"/>
      <c r="R140" s="175" t="e">
        <f t="shared" si="14"/>
        <v>#DIV/0!</v>
      </c>
      <c r="S140" s="175" t="e">
        <f t="shared" si="15"/>
        <v>#DIV/0!</v>
      </c>
      <c r="T140" s="175">
        <f t="shared" si="16"/>
        <v>0</v>
      </c>
      <c r="U140" s="176">
        <f>IF(N140="nio",0,IF(N140&gt;0,VLOOKUP(H140,'3-Productie normen'!A:S,VLOOKUP(N140,'3-Productie normen'!S:T,2,FALSE),FALSE)))</f>
        <v>0</v>
      </c>
      <c r="V140" s="176">
        <f t="shared" si="17"/>
        <v>0</v>
      </c>
      <c r="W140" s="176">
        <f t="shared" si="18"/>
        <v>0</v>
      </c>
      <c r="X140" s="176">
        <f t="shared" si="19"/>
        <v>0</v>
      </c>
      <c r="Y140" s="666">
        <f>VLOOKUP(H140,'3-Productie normen'!A:S,13,FALSE)</f>
        <v>3</v>
      </c>
      <c r="Z140" s="177"/>
      <c r="AB140" s="138">
        <f t="shared" si="20"/>
        <v>2550</v>
      </c>
    </row>
    <row r="141" spans="1:28" ht="14.1" customHeight="1">
      <c r="A141" s="152">
        <v>141</v>
      </c>
      <c r="B141" s="171" t="s">
        <v>276</v>
      </c>
      <c r="C141" s="171" t="s">
        <v>975</v>
      </c>
      <c r="D141" s="526" t="s">
        <v>349</v>
      </c>
      <c r="E141" s="526" t="s">
        <v>680</v>
      </c>
      <c r="F141" s="184" t="s">
        <v>281</v>
      </c>
      <c r="G141" s="184" t="s">
        <v>233</v>
      </c>
      <c r="H141" s="173" t="s">
        <v>1857</v>
      </c>
      <c r="I141" s="184" t="s">
        <v>320</v>
      </c>
      <c r="J141" s="649">
        <v>45</v>
      </c>
      <c r="K141" s="484"/>
      <c r="L141" s="484"/>
      <c r="M141" s="484"/>
      <c r="N141" s="174">
        <v>255</v>
      </c>
      <c r="O141" s="174"/>
      <c r="P141" s="174">
        <v>0</v>
      </c>
      <c r="Q141" s="174"/>
      <c r="R141" s="175" t="e">
        <f t="shared" si="14"/>
        <v>#DIV/0!</v>
      </c>
      <c r="S141" s="175">
        <f t="shared" si="15"/>
        <v>0</v>
      </c>
      <c r="T141" s="175">
        <f t="shared" si="16"/>
        <v>0</v>
      </c>
      <c r="U141" s="176">
        <f>IF(N141="nio",0,IF(N141&gt;0,VLOOKUP(H141,'3-Productie normen'!A:S,VLOOKUP(N141,'3-Productie normen'!S:T,2,FALSE),FALSE)))</f>
        <v>0</v>
      </c>
      <c r="V141" s="176">
        <f t="shared" si="17"/>
        <v>0</v>
      </c>
      <c r="W141" s="176">
        <f t="shared" si="18"/>
        <v>0</v>
      </c>
      <c r="X141" s="176">
        <f t="shared" si="19"/>
        <v>0</v>
      </c>
      <c r="Y141" s="666">
        <f>VLOOKUP(H141,'3-Productie normen'!A:S,13,FALSE)</f>
        <v>1</v>
      </c>
      <c r="Z141" s="177"/>
      <c r="AB141" s="138">
        <f t="shared" si="20"/>
        <v>11475</v>
      </c>
    </row>
    <row r="142" spans="1:28" ht="14.1" customHeight="1">
      <c r="A142" s="152">
        <v>142</v>
      </c>
      <c r="B142" s="171" t="s">
        <v>276</v>
      </c>
      <c r="C142" s="171" t="s">
        <v>975</v>
      </c>
      <c r="D142" s="526" t="s">
        <v>349</v>
      </c>
      <c r="E142" s="526" t="s">
        <v>681</v>
      </c>
      <c r="F142" s="184" t="s">
        <v>281</v>
      </c>
      <c r="G142" s="184" t="s">
        <v>233</v>
      </c>
      <c r="H142" s="173" t="s">
        <v>1857</v>
      </c>
      <c r="I142" s="184" t="s">
        <v>320</v>
      </c>
      <c r="J142" s="649">
        <v>25</v>
      </c>
      <c r="K142" s="484"/>
      <c r="L142" s="484"/>
      <c r="M142" s="484"/>
      <c r="N142" s="174">
        <v>255</v>
      </c>
      <c r="O142" s="174"/>
      <c r="P142" s="174">
        <v>0</v>
      </c>
      <c r="Q142" s="174"/>
      <c r="R142" s="175" t="e">
        <f t="shared" si="14"/>
        <v>#DIV/0!</v>
      </c>
      <c r="S142" s="175">
        <f t="shared" si="15"/>
        <v>0</v>
      </c>
      <c r="T142" s="175">
        <f t="shared" si="16"/>
        <v>0</v>
      </c>
      <c r="U142" s="176">
        <f>IF(N142="nio",0,IF(N142&gt;0,VLOOKUP(H142,'3-Productie normen'!A:S,VLOOKUP(N142,'3-Productie normen'!S:T,2,FALSE),FALSE)))</f>
        <v>0</v>
      </c>
      <c r="V142" s="176">
        <f t="shared" si="17"/>
        <v>0</v>
      </c>
      <c r="W142" s="176">
        <f t="shared" si="18"/>
        <v>0</v>
      </c>
      <c r="X142" s="176">
        <f t="shared" si="19"/>
        <v>0</v>
      </c>
      <c r="Y142" s="666">
        <f>VLOOKUP(H142,'3-Productie normen'!A:S,13,FALSE)</f>
        <v>1</v>
      </c>
      <c r="Z142" s="177"/>
      <c r="AB142" s="138">
        <f t="shared" si="20"/>
        <v>6375</v>
      </c>
    </row>
    <row r="143" spans="1:28" ht="14.1" customHeight="1">
      <c r="A143" s="152">
        <v>143</v>
      </c>
      <c r="B143" s="171" t="s">
        <v>276</v>
      </c>
      <c r="C143" s="171" t="s">
        <v>975</v>
      </c>
      <c r="D143" s="526" t="s">
        <v>349</v>
      </c>
      <c r="E143" s="526" t="s">
        <v>682</v>
      </c>
      <c r="F143" s="184" t="s">
        <v>281</v>
      </c>
      <c r="G143" s="184" t="s">
        <v>233</v>
      </c>
      <c r="H143" s="173" t="s">
        <v>1857</v>
      </c>
      <c r="I143" s="184" t="s">
        <v>320</v>
      </c>
      <c r="J143" s="649">
        <v>44</v>
      </c>
      <c r="K143" s="484"/>
      <c r="L143" s="484"/>
      <c r="M143" s="484"/>
      <c r="N143" s="174">
        <v>255</v>
      </c>
      <c r="O143" s="174"/>
      <c r="P143" s="174">
        <v>0</v>
      </c>
      <c r="Q143" s="174"/>
      <c r="R143" s="175" t="e">
        <f t="shared" si="14"/>
        <v>#DIV/0!</v>
      </c>
      <c r="S143" s="175">
        <f t="shared" si="15"/>
        <v>0</v>
      </c>
      <c r="T143" s="175">
        <f t="shared" si="16"/>
        <v>0</v>
      </c>
      <c r="U143" s="176">
        <f>IF(N143="nio",0,IF(N143&gt;0,VLOOKUP(H143,'3-Productie normen'!A:S,VLOOKUP(N143,'3-Productie normen'!S:T,2,FALSE),FALSE)))</f>
        <v>0</v>
      </c>
      <c r="V143" s="176">
        <f t="shared" si="17"/>
        <v>0</v>
      </c>
      <c r="W143" s="176">
        <f t="shared" si="18"/>
        <v>0</v>
      </c>
      <c r="X143" s="176">
        <f t="shared" si="19"/>
        <v>0</v>
      </c>
      <c r="Y143" s="666">
        <f>VLOOKUP(H143,'3-Productie normen'!A:S,13,FALSE)</f>
        <v>1</v>
      </c>
      <c r="Z143" s="177"/>
      <c r="AB143" s="138">
        <f t="shared" si="20"/>
        <v>11220</v>
      </c>
    </row>
    <row r="144" spans="1:28" ht="14.1" customHeight="1">
      <c r="A144" s="152">
        <v>144</v>
      </c>
      <c r="B144" s="171" t="s">
        <v>276</v>
      </c>
      <c r="C144" s="171" t="s">
        <v>975</v>
      </c>
      <c r="D144" s="526" t="s">
        <v>349</v>
      </c>
      <c r="E144" s="526" t="s">
        <v>683</v>
      </c>
      <c r="F144" s="184" t="s">
        <v>281</v>
      </c>
      <c r="G144" s="184" t="s">
        <v>233</v>
      </c>
      <c r="H144" s="173" t="s">
        <v>1857</v>
      </c>
      <c r="I144" s="184" t="s">
        <v>320</v>
      </c>
      <c r="J144" s="649">
        <v>30</v>
      </c>
      <c r="K144" s="484"/>
      <c r="L144" s="484"/>
      <c r="M144" s="484"/>
      <c r="N144" s="174">
        <v>255</v>
      </c>
      <c r="O144" s="174"/>
      <c r="P144" s="174">
        <v>0</v>
      </c>
      <c r="Q144" s="174"/>
      <c r="R144" s="175" t="e">
        <f t="shared" si="14"/>
        <v>#DIV/0!</v>
      </c>
      <c r="S144" s="175">
        <f t="shared" si="15"/>
        <v>0</v>
      </c>
      <c r="T144" s="175">
        <f t="shared" si="16"/>
        <v>0</v>
      </c>
      <c r="U144" s="176">
        <f>IF(N144="nio",0,IF(N144&gt;0,VLOOKUP(H144,'3-Productie normen'!A:S,VLOOKUP(N144,'3-Productie normen'!S:T,2,FALSE),FALSE)))</f>
        <v>0</v>
      </c>
      <c r="V144" s="176">
        <f t="shared" si="17"/>
        <v>0</v>
      </c>
      <c r="W144" s="176">
        <f t="shared" si="18"/>
        <v>0</v>
      </c>
      <c r="X144" s="176">
        <f t="shared" si="19"/>
        <v>0</v>
      </c>
      <c r="Y144" s="666">
        <f>VLOOKUP(H144,'3-Productie normen'!A:S,13,FALSE)</f>
        <v>1</v>
      </c>
      <c r="Z144" s="177"/>
      <c r="AB144" s="138">
        <f t="shared" si="20"/>
        <v>7650</v>
      </c>
    </row>
    <row r="145" spans="1:28" ht="14.1" customHeight="1">
      <c r="A145" s="152">
        <v>145</v>
      </c>
      <c r="B145" s="171" t="s">
        <v>276</v>
      </c>
      <c r="C145" s="171" t="s">
        <v>975</v>
      </c>
      <c r="D145" s="526" t="s">
        <v>349</v>
      </c>
      <c r="E145" s="526" t="s">
        <v>684</v>
      </c>
      <c r="F145" s="184" t="s">
        <v>281</v>
      </c>
      <c r="G145" s="184" t="s">
        <v>233</v>
      </c>
      <c r="H145" s="173" t="s">
        <v>1857</v>
      </c>
      <c r="I145" s="184" t="s">
        <v>320</v>
      </c>
      <c r="J145" s="649">
        <v>30</v>
      </c>
      <c r="K145" s="484"/>
      <c r="L145" s="484"/>
      <c r="M145" s="484"/>
      <c r="N145" s="174">
        <v>255</v>
      </c>
      <c r="O145" s="174"/>
      <c r="P145" s="174">
        <v>0</v>
      </c>
      <c r="Q145" s="174"/>
      <c r="R145" s="175" t="e">
        <f t="shared" si="14"/>
        <v>#DIV/0!</v>
      </c>
      <c r="S145" s="175">
        <f t="shared" si="15"/>
        <v>0</v>
      </c>
      <c r="T145" s="175">
        <f t="shared" si="16"/>
        <v>0</v>
      </c>
      <c r="U145" s="176">
        <f>IF(N145="nio",0,IF(N145&gt;0,VLOOKUP(H145,'3-Productie normen'!A:S,VLOOKUP(N145,'3-Productie normen'!S:T,2,FALSE),FALSE)))</f>
        <v>0</v>
      </c>
      <c r="V145" s="176">
        <f t="shared" si="17"/>
        <v>0</v>
      </c>
      <c r="W145" s="176">
        <f t="shared" si="18"/>
        <v>0</v>
      </c>
      <c r="X145" s="176">
        <f t="shared" si="19"/>
        <v>0</v>
      </c>
      <c r="Y145" s="666">
        <f>VLOOKUP(H145,'3-Productie normen'!A:S,13,FALSE)</f>
        <v>1</v>
      </c>
      <c r="Z145" s="177"/>
      <c r="AB145" s="138">
        <f t="shared" si="20"/>
        <v>7650</v>
      </c>
    </row>
    <row r="146" spans="1:28" ht="14.1" customHeight="1">
      <c r="A146" s="152">
        <v>146</v>
      </c>
      <c r="B146" s="171" t="s">
        <v>276</v>
      </c>
      <c r="C146" s="171" t="s">
        <v>975</v>
      </c>
      <c r="D146" s="526" t="s">
        <v>349</v>
      </c>
      <c r="E146" s="526" t="s">
        <v>685</v>
      </c>
      <c r="F146" s="184" t="s">
        <v>281</v>
      </c>
      <c r="G146" s="184" t="s">
        <v>233</v>
      </c>
      <c r="H146" s="173" t="s">
        <v>1857</v>
      </c>
      <c r="I146" s="184" t="s">
        <v>320</v>
      </c>
      <c r="J146" s="649">
        <v>30</v>
      </c>
      <c r="K146" s="484"/>
      <c r="L146" s="484"/>
      <c r="M146" s="484"/>
      <c r="N146" s="174">
        <v>255</v>
      </c>
      <c r="O146" s="174"/>
      <c r="P146" s="174">
        <v>0</v>
      </c>
      <c r="Q146" s="174"/>
      <c r="R146" s="175" t="e">
        <f t="shared" si="14"/>
        <v>#DIV/0!</v>
      </c>
      <c r="S146" s="175">
        <f t="shared" si="15"/>
        <v>0</v>
      </c>
      <c r="T146" s="175">
        <f t="shared" si="16"/>
        <v>0</v>
      </c>
      <c r="U146" s="176">
        <f>IF(N146="nio",0,IF(N146&gt;0,VLOOKUP(H146,'3-Productie normen'!A:S,VLOOKUP(N146,'3-Productie normen'!S:T,2,FALSE),FALSE)))</f>
        <v>0</v>
      </c>
      <c r="V146" s="176">
        <f t="shared" si="17"/>
        <v>0</v>
      </c>
      <c r="W146" s="176">
        <f t="shared" si="18"/>
        <v>0</v>
      </c>
      <c r="X146" s="176">
        <f t="shared" si="19"/>
        <v>0</v>
      </c>
      <c r="Y146" s="666">
        <f>VLOOKUP(H146,'3-Productie normen'!A:S,13,FALSE)</f>
        <v>1</v>
      </c>
      <c r="Z146" s="177"/>
      <c r="AB146" s="138">
        <f t="shared" si="20"/>
        <v>7650</v>
      </c>
    </row>
    <row r="147" spans="1:28" ht="14.1" customHeight="1">
      <c r="A147" s="152">
        <v>147</v>
      </c>
      <c r="B147" s="171" t="s">
        <v>276</v>
      </c>
      <c r="C147" s="171" t="s">
        <v>975</v>
      </c>
      <c r="D147" s="526" t="s">
        <v>349</v>
      </c>
      <c r="E147" s="526" t="s">
        <v>686</v>
      </c>
      <c r="F147" s="184" t="s">
        <v>281</v>
      </c>
      <c r="G147" s="184" t="s">
        <v>233</v>
      </c>
      <c r="H147" s="173" t="s">
        <v>1857</v>
      </c>
      <c r="I147" s="184" t="s">
        <v>320</v>
      </c>
      <c r="J147" s="649">
        <v>30</v>
      </c>
      <c r="K147" s="484"/>
      <c r="L147" s="484"/>
      <c r="M147" s="484"/>
      <c r="N147" s="174">
        <v>255</v>
      </c>
      <c r="O147" s="174"/>
      <c r="P147" s="174">
        <v>0</v>
      </c>
      <c r="Q147" s="174"/>
      <c r="R147" s="175" t="e">
        <f t="shared" si="14"/>
        <v>#DIV/0!</v>
      </c>
      <c r="S147" s="175">
        <f t="shared" si="15"/>
        <v>0</v>
      </c>
      <c r="T147" s="175">
        <f t="shared" si="16"/>
        <v>0</v>
      </c>
      <c r="U147" s="176">
        <f>IF(N147="nio",0,IF(N147&gt;0,VLOOKUP(H147,'3-Productie normen'!A:S,VLOOKUP(N147,'3-Productie normen'!S:T,2,FALSE),FALSE)))</f>
        <v>0</v>
      </c>
      <c r="V147" s="176">
        <f t="shared" si="17"/>
        <v>0</v>
      </c>
      <c r="W147" s="176">
        <f t="shared" si="18"/>
        <v>0</v>
      </c>
      <c r="X147" s="176">
        <f t="shared" si="19"/>
        <v>0</v>
      </c>
      <c r="Y147" s="666">
        <f>VLOOKUP(H147,'3-Productie normen'!A:S,13,FALSE)</f>
        <v>1</v>
      </c>
      <c r="Z147" s="177"/>
      <c r="AB147" s="138">
        <f t="shared" si="20"/>
        <v>7650</v>
      </c>
    </row>
    <row r="148" spans="1:28" ht="14.1" customHeight="1">
      <c r="A148" s="152">
        <v>148</v>
      </c>
      <c r="B148" s="171" t="s">
        <v>276</v>
      </c>
      <c r="C148" s="171" t="s">
        <v>975</v>
      </c>
      <c r="D148" s="526" t="s">
        <v>349</v>
      </c>
      <c r="E148" s="526" t="s">
        <v>687</v>
      </c>
      <c r="F148" s="184" t="s">
        <v>281</v>
      </c>
      <c r="G148" s="184" t="s">
        <v>233</v>
      </c>
      <c r="H148" s="173" t="s">
        <v>1857</v>
      </c>
      <c r="I148" s="184" t="s">
        <v>320</v>
      </c>
      <c r="J148" s="649">
        <v>30</v>
      </c>
      <c r="K148" s="484"/>
      <c r="L148" s="484"/>
      <c r="M148" s="484"/>
      <c r="N148" s="174">
        <v>255</v>
      </c>
      <c r="O148" s="174"/>
      <c r="P148" s="174">
        <v>0</v>
      </c>
      <c r="Q148" s="174"/>
      <c r="R148" s="175" t="e">
        <f t="shared" si="14"/>
        <v>#DIV/0!</v>
      </c>
      <c r="S148" s="175">
        <f t="shared" si="15"/>
        <v>0</v>
      </c>
      <c r="T148" s="175">
        <f t="shared" si="16"/>
        <v>0</v>
      </c>
      <c r="U148" s="176">
        <f>IF(N148="nio",0,IF(N148&gt;0,VLOOKUP(H148,'3-Productie normen'!A:S,VLOOKUP(N148,'3-Productie normen'!S:T,2,FALSE),FALSE)))</f>
        <v>0</v>
      </c>
      <c r="V148" s="176">
        <f t="shared" si="17"/>
        <v>0</v>
      </c>
      <c r="W148" s="176">
        <f t="shared" si="18"/>
        <v>0</v>
      </c>
      <c r="X148" s="176">
        <f t="shared" si="19"/>
        <v>0</v>
      </c>
      <c r="Y148" s="666">
        <f>VLOOKUP(H148,'3-Productie normen'!A:S,13,FALSE)</f>
        <v>1</v>
      </c>
      <c r="Z148" s="177"/>
      <c r="AB148" s="138">
        <f t="shared" si="20"/>
        <v>7650</v>
      </c>
    </row>
    <row r="149" spans="1:28" ht="14.1" customHeight="1">
      <c r="A149" s="152">
        <v>149</v>
      </c>
      <c r="B149" s="171" t="s">
        <v>276</v>
      </c>
      <c r="C149" s="171" t="s">
        <v>975</v>
      </c>
      <c r="D149" s="526" t="s">
        <v>349</v>
      </c>
      <c r="E149" s="526" t="s">
        <v>688</v>
      </c>
      <c r="F149" s="184" t="s">
        <v>281</v>
      </c>
      <c r="G149" s="184" t="s">
        <v>233</v>
      </c>
      <c r="H149" s="173" t="s">
        <v>1857</v>
      </c>
      <c r="I149" s="184" t="s">
        <v>320</v>
      </c>
      <c r="J149" s="649">
        <v>31</v>
      </c>
      <c r="K149" s="484"/>
      <c r="L149" s="484"/>
      <c r="M149" s="484"/>
      <c r="N149" s="174">
        <v>255</v>
      </c>
      <c r="O149" s="174"/>
      <c r="P149" s="174">
        <v>0</v>
      </c>
      <c r="Q149" s="174"/>
      <c r="R149" s="175" t="e">
        <f t="shared" si="14"/>
        <v>#DIV/0!</v>
      </c>
      <c r="S149" s="175">
        <f t="shared" si="15"/>
        <v>0</v>
      </c>
      <c r="T149" s="175">
        <f t="shared" si="16"/>
        <v>0</v>
      </c>
      <c r="U149" s="176">
        <f>IF(N149="nio",0,IF(N149&gt;0,VLOOKUP(H149,'3-Productie normen'!A:S,VLOOKUP(N149,'3-Productie normen'!S:T,2,FALSE),FALSE)))</f>
        <v>0</v>
      </c>
      <c r="V149" s="176">
        <f t="shared" si="17"/>
        <v>0</v>
      </c>
      <c r="W149" s="176">
        <f t="shared" si="18"/>
        <v>0</v>
      </c>
      <c r="X149" s="176">
        <f t="shared" si="19"/>
        <v>0</v>
      </c>
      <c r="Y149" s="666">
        <f>VLOOKUP(H149,'3-Productie normen'!A:S,13,FALSE)</f>
        <v>1</v>
      </c>
      <c r="Z149" s="177"/>
      <c r="AB149" s="138">
        <f t="shared" si="20"/>
        <v>7905</v>
      </c>
    </row>
    <row r="150" spans="1:28" ht="14.1" customHeight="1">
      <c r="A150" s="152">
        <v>150</v>
      </c>
      <c r="B150" s="171" t="s">
        <v>276</v>
      </c>
      <c r="C150" s="171" t="s">
        <v>975</v>
      </c>
      <c r="D150" s="526" t="s">
        <v>349</v>
      </c>
      <c r="E150" s="526" t="s">
        <v>689</v>
      </c>
      <c r="F150" s="184" t="s">
        <v>690</v>
      </c>
      <c r="G150" s="184" t="s">
        <v>286</v>
      </c>
      <c r="H150" s="180" t="s">
        <v>223</v>
      </c>
      <c r="I150" s="184" t="s">
        <v>323</v>
      </c>
      <c r="J150" s="649">
        <v>11</v>
      </c>
      <c r="K150" s="484"/>
      <c r="L150" s="484"/>
      <c r="M150" s="484"/>
      <c r="N150" s="540" t="s">
        <v>223</v>
      </c>
      <c r="O150" s="174"/>
      <c r="P150" s="174">
        <v>0</v>
      </c>
      <c r="Q150" s="174"/>
      <c r="R150" s="175">
        <f t="shared" si="14"/>
        <v>0</v>
      </c>
      <c r="S150" s="175">
        <f t="shared" si="15"/>
        <v>0</v>
      </c>
      <c r="T150" s="175">
        <f t="shared" si="16"/>
        <v>0</v>
      </c>
      <c r="U150" s="176">
        <f>IF(N150="nio",0,IF(N150&gt;0,VLOOKUP(H150,'3-Productie normen'!A:S,VLOOKUP(N150,'3-Productie normen'!S:T,2,FALSE),FALSE)))</f>
        <v>0</v>
      </c>
      <c r="V150" s="176">
        <f t="shared" si="17"/>
        <v>0</v>
      </c>
      <c r="W150" s="176">
        <f t="shared" si="18"/>
        <v>0</v>
      </c>
      <c r="X150" s="176">
        <f t="shared" si="19"/>
        <v>0</v>
      </c>
      <c r="Y150" s="666">
        <f>VLOOKUP(H150,'3-Productie normen'!A:S,13,FALSE)</f>
        <v>0</v>
      </c>
      <c r="Z150" s="177"/>
      <c r="AB150" s="138">
        <f t="shared" si="20"/>
        <v>0</v>
      </c>
    </row>
    <row r="151" spans="1:28" s="47" customFormat="1" ht="14.1" customHeight="1">
      <c r="A151" s="152">
        <v>151</v>
      </c>
      <c r="B151" s="171" t="s">
        <v>276</v>
      </c>
      <c r="C151" s="171" t="s">
        <v>975</v>
      </c>
      <c r="D151" s="617"/>
      <c r="E151" s="617">
        <v>121.122</v>
      </c>
      <c r="F151" s="616" t="s">
        <v>691</v>
      </c>
      <c r="G151" s="616" t="s">
        <v>233</v>
      </c>
      <c r="H151" s="173" t="s">
        <v>1857</v>
      </c>
      <c r="I151" s="616" t="s">
        <v>320</v>
      </c>
      <c r="J151" s="650">
        <v>30</v>
      </c>
      <c r="K151" s="484"/>
      <c r="L151" s="484"/>
      <c r="M151" s="484"/>
      <c r="N151" s="174">
        <v>255</v>
      </c>
      <c r="O151" s="174"/>
      <c r="P151" s="174"/>
      <c r="Q151" s="174"/>
      <c r="R151" s="175" t="e">
        <f t="shared" si="14"/>
        <v>#DIV/0!</v>
      </c>
      <c r="S151" s="175">
        <f t="shared" si="15"/>
        <v>0</v>
      </c>
      <c r="T151" s="175">
        <f t="shared" si="16"/>
        <v>0</v>
      </c>
      <c r="U151" s="176">
        <f>IF(N151="nio",0,IF(N151&gt;0,VLOOKUP(H151,'3-Productie normen'!A:S,VLOOKUP(N151,'3-Productie normen'!S:T,2,FALSE),FALSE)))</f>
        <v>0</v>
      </c>
      <c r="V151" s="176">
        <f t="shared" si="17"/>
        <v>0</v>
      </c>
      <c r="W151" s="176">
        <f t="shared" si="18"/>
        <v>0</v>
      </c>
      <c r="X151" s="176">
        <f t="shared" si="19"/>
        <v>0</v>
      </c>
      <c r="Y151" s="666">
        <f>VLOOKUP(H151,'3-Productie normen'!A:S,13,FALSE)</f>
        <v>1</v>
      </c>
      <c r="Z151" s="177"/>
      <c r="AA151" s="4"/>
      <c r="AB151" s="138">
        <f t="shared" si="20"/>
        <v>7650</v>
      </c>
    </row>
    <row r="152" spans="1:28" ht="14.1" customHeight="1">
      <c r="A152" s="152">
        <v>152</v>
      </c>
      <c r="B152" s="171" t="s">
        <v>276</v>
      </c>
      <c r="C152" s="171" t="s">
        <v>975</v>
      </c>
      <c r="D152" s="526" t="s">
        <v>349</v>
      </c>
      <c r="E152" s="526" t="s">
        <v>692</v>
      </c>
      <c r="F152" s="184" t="s">
        <v>281</v>
      </c>
      <c r="G152" s="184" t="s">
        <v>233</v>
      </c>
      <c r="H152" s="173" t="s">
        <v>1857</v>
      </c>
      <c r="I152" s="184" t="s">
        <v>323</v>
      </c>
      <c r="J152" s="649">
        <v>124</v>
      </c>
      <c r="K152" s="484"/>
      <c r="L152" s="484"/>
      <c r="M152" s="484"/>
      <c r="N152" s="174">
        <v>255</v>
      </c>
      <c r="O152" s="174"/>
      <c r="P152" s="174">
        <v>0</v>
      </c>
      <c r="Q152" s="174"/>
      <c r="R152" s="175" t="e">
        <f t="shared" si="14"/>
        <v>#DIV/0!</v>
      </c>
      <c r="S152" s="175">
        <f t="shared" si="15"/>
        <v>0</v>
      </c>
      <c r="T152" s="175">
        <f t="shared" si="16"/>
        <v>0</v>
      </c>
      <c r="U152" s="176">
        <f>IF(N152="nio",0,IF(N152&gt;0,VLOOKUP(H152,'3-Productie normen'!A:S,VLOOKUP(N152,'3-Productie normen'!S:T,2,FALSE),FALSE)))</f>
        <v>0</v>
      </c>
      <c r="V152" s="176">
        <f t="shared" si="17"/>
        <v>0</v>
      </c>
      <c r="W152" s="176">
        <f t="shared" si="18"/>
        <v>0</v>
      </c>
      <c r="X152" s="176">
        <f t="shared" si="19"/>
        <v>0</v>
      </c>
      <c r="Y152" s="666">
        <f>VLOOKUP(H152,'3-Productie normen'!A:S,13,FALSE)</f>
        <v>1</v>
      </c>
      <c r="Z152" s="177"/>
      <c r="AB152" s="138">
        <f t="shared" si="20"/>
        <v>31620</v>
      </c>
    </row>
    <row r="153" spans="1:28" ht="14.1" customHeight="1">
      <c r="A153" s="152">
        <v>153</v>
      </c>
      <c r="B153" s="171" t="s">
        <v>276</v>
      </c>
      <c r="C153" s="171" t="s">
        <v>975</v>
      </c>
      <c r="D153" s="526" t="s">
        <v>349</v>
      </c>
      <c r="E153" s="526" t="s">
        <v>693</v>
      </c>
      <c r="F153" s="184" t="s">
        <v>355</v>
      </c>
      <c r="G153" s="184" t="s">
        <v>368</v>
      </c>
      <c r="H153" s="137" t="s">
        <v>368</v>
      </c>
      <c r="I153" s="184" t="s">
        <v>323</v>
      </c>
      <c r="J153" s="649">
        <v>18</v>
      </c>
      <c r="K153" s="484"/>
      <c r="L153" s="484"/>
      <c r="M153" s="484"/>
      <c r="N153" s="174">
        <v>255</v>
      </c>
      <c r="O153" s="174"/>
      <c r="P153" s="174">
        <v>0</v>
      </c>
      <c r="Q153" s="174"/>
      <c r="R153" s="175" t="e">
        <f t="shared" si="14"/>
        <v>#DIV/0!</v>
      </c>
      <c r="S153" s="175">
        <f t="shared" si="15"/>
        <v>0</v>
      </c>
      <c r="T153" s="175">
        <f t="shared" si="16"/>
        <v>0</v>
      </c>
      <c r="U153" s="176">
        <f>IF(N153="nio",0,IF(N153&gt;0,VLOOKUP(H153,'3-Productie normen'!A:S,VLOOKUP(N153,'3-Productie normen'!S:T,2,FALSE),FALSE)))</f>
        <v>0</v>
      </c>
      <c r="V153" s="176">
        <f t="shared" si="17"/>
        <v>0</v>
      </c>
      <c r="W153" s="176">
        <f t="shared" si="18"/>
        <v>0</v>
      </c>
      <c r="X153" s="176">
        <f t="shared" si="19"/>
        <v>0</v>
      </c>
      <c r="Y153" s="666">
        <f>VLOOKUP(H153,'3-Productie normen'!A:S,13,FALSE)</f>
        <v>5</v>
      </c>
      <c r="Z153" s="177"/>
      <c r="AB153" s="138">
        <f t="shared" si="20"/>
        <v>4590</v>
      </c>
    </row>
    <row r="154" spans="1:28" ht="14.1" customHeight="1">
      <c r="A154" s="152">
        <v>154</v>
      </c>
      <c r="B154" s="171" t="s">
        <v>276</v>
      </c>
      <c r="C154" s="171" t="s">
        <v>975</v>
      </c>
      <c r="D154" s="526" t="s">
        <v>349</v>
      </c>
      <c r="E154" s="526" t="s">
        <v>694</v>
      </c>
      <c r="F154" s="184" t="s">
        <v>388</v>
      </c>
      <c r="G154" s="184" t="s">
        <v>286</v>
      </c>
      <c r="H154" s="180" t="s">
        <v>223</v>
      </c>
      <c r="I154" s="184" t="s">
        <v>114</v>
      </c>
      <c r="J154" s="649">
        <v>2</v>
      </c>
      <c r="K154" s="484"/>
      <c r="L154" s="484"/>
      <c r="M154" s="484"/>
      <c r="N154" s="543" t="s">
        <v>223</v>
      </c>
      <c r="O154" s="174"/>
      <c r="P154" s="174">
        <v>0</v>
      </c>
      <c r="Q154" s="174"/>
      <c r="R154" s="175">
        <f t="shared" si="14"/>
        <v>0</v>
      </c>
      <c r="S154" s="175">
        <f t="shared" si="15"/>
        <v>0</v>
      </c>
      <c r="T154" s="175">
        <f t="shared" si="16"/>
        <v>0</v>
      </c>
      <c r="U154" s="176">
        <f>IF(N154="nio",0,IF(N154&gt;0,VLOOKUP(H154,'3-Productie normen'!A:S,VLOOKUP(N154,'3-Productie normen'!S:T,2,FALSE),FALSE)))</f>
        <v>0</v>
      </c>
      <c r="V154" s="176">
        <f t="shared" si="17"/>
        <v>0</v>
      </c>
      <c r="W154" s="176">
        <f t="shared" si="18"/>
        <v>0</v>
      </c>
      <c r="X154" s="176">
        <f t="shared" si="19"/>
        <v>0</v>
      </c>
      <c r="Y154" s="666">
        <f>VLOOKUP(H154,'3-Productie normen'!A:S,13,FALSE)</f>
        <v>0</v>
      </c>
      <c r="Z154" s="177"/>
      <c r="AB154" s="138">
        <f t="shared" si="20"/>
        <v>0</v>
      </c>
    </row>
    <row r="155" spans="1:28" ht="14.1" customHeight="1">
      <c r="A155" s="152">
        <v>155</v>
      </c>
      <c r="B155" s="171" t="s">
        <v>276</v>
      </c>
      <c r="C155" s="171" t="s">
        <v>975</v>
      </c>
      <c r="D155" s="526" t="s">
        <v>349</v>
      </c>
      <c r="E155" s="526" t="s">
        <v>695</v>
      </c>
      <c r="F155" s="184" t="s">
        <v>571</v>
      </c>
      <c r="G155" s="184" t="s">
        <v>286</v>
      </c>
      <c r="H155" s="180" t="s">
        <v>223</v>
      </c>
      <c r="I155" s="184" t="s">
        <v>114</v>
      </c>
      <c r="J155" s="649">
        <v>1</v>
      </c>
      <c r="K155" s="484"/>
      <c r="L155" s="484"/>
      <c r="M155" s="484"/>
      <c r="N155" s="540" t="s">
        <v>223</v>
      </c>
      <c r="O155" s="174"/>
      <c r="P155" s="174">
        <v>0</v>
      </c>
      <c r="Q155" s="174"/>
      <c r="R155" s="175">
        <f t="shared" si="14"/>
        <v>0</v>
      </c>
      <c r="S155" s="175">
        <f t="shared" si="15"/>
        <v>0</v>
      </c>
      <c r="T155" s="175">
        <f t="shared" si="16"/>
        <v>0</v>
      </c>
      <c r="U155" s="176">
        <f>IF(N155="nio",0,IF(N155&gt;0,VLOOKUP(H155,'3-Productie normen'!A:S,VLOOKUP(N155,'3-Productie normen'!S:T,2,FALSE),FALSE)))</f>
        <v>0</v>
      </c>
      <c r="V155" s="176">
        <f t="shared" si="17"/>
        <v>0</v>
      </c>
      <c r="W155" s="176">
        <f t="shared" si="18"/>
        <v>0</v>
      </c>
      <c r="X155" s="176">
        <f t="shared" si="19"/>
        <v>0</v>
      </c>
      <c r="Y155" s="666">
        <f>VLOOKUP(H155,'3-Productie normen'!A:S,13,FALSE)</f>
        <v>0</v>
      </c>
      <c r="Z155" s="177"/>
      <c r="AB155" s="138">
        <f t="shared" si="20"/>
        <v>0</v>
      </c>
    </row>
    <row r="156" spans="1:28" ht="14.1" customHeight="1">
      <c r="A156" s="152">
        <v>156</v>
      </c>
      <c r="B156" s="171" t="s">
        <v>276</v>
      </c>
      <c r="C156" s="171" t="s">
        <v>975</v>
      </c>
      <c r="D156" s="526" t="s">
        <v>349</v>
      </c>
      <c r="E156" s="526" t="s">
        <v>696</v>
      </c>
      <c r="F156" s="184" t="s">
        <v>281</v>
      </c>
      <c r="G156" s="184" t="s">
        <v>233</v>
      </c>
      <c r="H156" s="173" t="s">
        <v>1857</v>
      </c>
      <c r="I156" s="184" t="s">
        <v>323</v>
      </c>
      <c r="J156" s="649">
        <v>60</v>
      </c>
      <c r="K156" s="484"/>
      <c r="L156" s="484"/>
      <c r="M156" s="484"/>
      <c r="N156" s="174">
        <v>255</v>
      </c>
      <c r="O156" s="174"/>
      <c r="P156" s="174">
        <v>0</v>
      </c>
      <c r="Q156" s="174"/>
      <c r="R156" s="175" t="e">
        <f t="shared" si="14"/>
        <v>#DIV/0!</v>
      </c>
      <c r="S156" s="175">
        <f t="shared" si="15"/>
        <v>0</v>
      </c>
      <c r="T156" s="175">
        <f t="shared" si="16"/>
        <v>0</v>
      </c>
      <c r="U156" s="176">
        <f>IF(N156="nio",0,IF(N156&gt;0,VLOOKUP(H156,'3-Productie normen'!A:S,VLOOKUP(N156,'3-Productie normen'!S:T,2,FALSE),FALSE)))</f>
        <v>0</v>
      </c>
      <c r="V156" s="176">
        <f t="shared" si="17"/>
        <v>0</v>
      </c>
      <c r="W156" s="176">
        <f t="shared" si="18"/>
        <v>0</v>
      </c>
      <c r="X156" s="176">
        <f t="shared" si="19"/>
        <v>0</v>
      </c>
      <c r="Y156" s="666">
        <f>VLOOKUP(H156,'3-Productie normen'!A:S,13,FALSE)</f>
        <v>1</v>
      </c>
      <c r="Z156" s="177"/>
      <c r="AB156" s="138">
        <f t="shared" si="20"/>
        <v>15300</v>
      </c>
    </row>
    <row r="157" spans="1:28" ht="14.1" customHeight="1">
      <c r="A157" s="152">
        <v>157</v>
      </c>
      <c r="B157" s="171" t="s">
        <v>276</v>
      </c>
      <c r="C157" s="171" t="s">
        <v>975</v>
      </c>
      <c r="D157" s="526" t="s">
        <v>349</v>
      </c>
      <c r="E157" s="526" t="s">
        <v>697</v>
      </c>
      <c r="F157" s="184" t="s">
        <v>281</v>
      </c>
      <c r="G157" s="184" t="s">
        <v>233</v>
      </c>
      <c r="H157" s="173" t="s">
        <v>1857</v>
      </c>
      <c r="I157" s="184" t="s">
        <v>323</v>
      </c>
      <c r="J157" s="649">
        <v>117</v>
      </c>
      <c r="K157" s="484"/>
      <c r="L157" s="484"/>
      <c r="M157" s="484"/>
      <c r="N157" s="174">
        <v>255</v>
      </c>
      <c r="O157" s="174"/>
      <c r="P157" s="174">
        <v>0</v>
      </c>
      <c r="Q157" s="174"/>
      <c r="R157" s="175" t="e">
        <f t="shared" si="14"/>
        <v>#DIV/0!</v>
      </c>
      <c r="S157" s="175">
        <f t="shared" si="15"/>
        <v>0</v>
      </c>
      <c r="T157" s="175">
        <f t="shared" si="16"/>
        <v>0</v>
      </c>
      <c r="U157" s="176">
        <f>IF(N157="nio",0,IF(N157&gt;0,VLOOKUP(H157,'3-Productie normen'!A:S,VLOOKUP(N157,'3-Productie normen'!S:T,2,FALSE),FALSE)))</f>
        <v>0</v>
      </c>
      <c r="V157" s="176">
        <f t="shared" si="17"/>
        <v>0</v>
      </c>
      <c r="W157" s="176">
        <f t="shared" si="18"/>
        <v>0</v>
      </c>
      <c r="X157" s="176">
        <f t="shared" si="19"/>
        <v>0</v>
      </c>
      <c r="Y157" s="666">
        <f>VLOOKUP(H157,'3-Productie normen'!A:S,13,FALSE)</f>
        <v>1</v>
      </c>
      <c r="Z157" s="177"/>
      <c r="AB157" s="138">
        <f t="shared" si="20"/>
        <v>29835</v>
      </c>
    </row>
    <row r="158" spans="1:28" ht="14.1" customHeight="1">
      <c r="A158" s="152">
        <v>158</v>
      </c>
      <c r="B158" s="171" t="s">
        <v>276</v>
      </c>
      <c r="C158" s="171" t="s">
        <v>975</v>
      </c>
      <c r="D158" s="526" t="s">
        <v>349</v>
      </c>
      <c r="E158" s="526" t="s">
        <v>698</v>
      </c>
      <c r="F158" s="184" t="s">
        <v>281</v>
      </c>
      <c r="G158" s="184" t="s">
        <v>233</v>
      </c>
      <c r="H158" s="173" t="s">
        <v>1857</v>
      </c>
      <c r="I158" s="184" t="s">
        <v>323</v>
      </c>
      <c r="J158" s="649">
        <v>25</v>
      </c>
      <c r="K158" s="484"/>
      <c r="L158" s="484"/>
      <c r="M158" s="484"/>
      <c r="N158" s="174">
        <v>255</v>
      </c>
      <c r="O158" s="174"/>
      <c r="P158" s="174">
        <v>0</v>
      </c>
      <c r="Q158" s="174"/>
      <c r="R158" s="175" t="e">
        <f t="shared" si="14"/>
        <v>#DIV/0!</v>
      </c>
      <c r="S158" s="175">
        <f t="shared" si="15"/>
        <v>0</v>
      </c>
      <c r="T158" s="175">
        <f t="shared" si="16"/>
        <v>0</v>
      </c>
      <c r="U158" s="176">
        <f>IF(N158="nio",0,IF(N158&gt;0,VLOOKUP(H158,'3-Productie normen'!A:S,VLOOKUP(N158,'3-Productie normen'!S:T,2,FALSE),FALSE)))</f>
        <v>0</v>
      </c>
      <c r="V158" s="176">
        <f t="shared" si="17"/>
        <v>0</v>
      </c>
      <c r="W158" s="176">
        <f t="shared" si="18"/>
        <v>0</v>
      </c>
      <c r="X158" s="176">
        <f t="shared" si="19"/>
        <v>0</v>
      </c>
      <c r="Y158" s="666">
        <f>VLOOKUP(H158,'3-Productie normen'!A:S,13,FALSE)</f>
        <v>1</v>
      </c>
      <c r="Z158" s="177"/>
      <c r="AB158" s="138">
        <f t="shared" si="20"/>
        <v>6375</v>
      </c>
    </row>
    <row r="159" spans="1:28" ht="14.1" customHeight="1">
      <c r="A159" s="152">
        <v>159</v>
      </c>
      <c r="B159" s="171" t="s">
        <v>276</v>
      </c>
      <c r="C159" s="171" t="s">
        <v>975</v>
      </c>
      <c r="D159" s="526" t="s">
        <v>349</v>
      </c>
      <c r="E159" s="526" t="s">
        <v>699</v>
      </c>
      <c r="F159" s="184" t="s">
        <v>281</v>
      </c>
      <c r="G159" s="184" t="s">
        <v>233</v>
      </c>
      <c r="H159" s="173" t="s">
        <v>1857</v>
      </c>
      <c r="I159" s="184" t="s">
        <v>323</v>
      </c>
      <c r="J159" s="649">
        <v>62</v>
      </c>
      <c r="K159" s="484"/>
      <c r="L159" s="484"/>
      <c r="M159" s="484"/>
      <c r="N159" s="174">
        <v>255</v>
      </c>
      <c r="O159" s="174"/>
      <c r="P159" s="174">
        <v>0</v>
      </c>
      <c r="Q159" s="174"/>
      <c r="R159" s="175" t="e">
        <f t="shared" si="14"/>
        <v>#DIV/0!</v>
      </c>
      <c r="S159" s="175">
        <f t="shared" si="15"/>
        <v>0</v>
      </c>
      <c r="T159" s="175">
        <f t="shared" si="16"/>
        <v>0</v>
      </c>
      <c r="U159" s="176">
        <f>IF(N159="nio",0,IF(N159&gt;0,VLOOKUP(H159,'3-Productie normen'!A:S,VLOOKUP(N159,'3-Productie normen'!S:T,2,FALSE),FALSE)))</f>
        <v>0</v>
      </c>
      <c r="V159" s="176">
        <f t="shared" si="17"/>
        <v>0</v>
      </c>
      <c r="W159" s="176">
        <f t="shared" si="18"/>
        <v>0</v>
      </c>
      <c r="X159" s="176">
        <f t="shared" si="19"/>
        <v>0</v>
      </c>
      <c r="Y159" s="666">
        <f>VLOOKUP(H159,'3-Productie normen'!A:S,13,FALSE)</f>
        <v>1</v>
      </c>
      <c r="Z159" s="177"/>
      <c r="AB159" s="138">
        <f t="shared" si="20"/>
        <v>15810</v>
      </c>
    </row>
    <row r="160" spans="1:28" ht="14.1" customHeight="1">
      <c r="A160" s="152">
        <v>160</v>
      </c>
      <c r="B160" s="171" t="s">
        <v>276</v>
      </c>
      <c r="C160" s="171" t="s">
        <v>975</v>
      </c>
      <c r="D160" s="528" t="s">
        <v>349</v>
      </c>
      <c r="E160" s="528" t="s">
        <v>700</v>
      </c>
      <c r="F160" s="187" t="s">
        <v>609</v>
      </c>
      <c r="G160" s="187" t="s">
        <v>233</v>
      </c>
      <c r="H160" s="137" t="s">
        <v>234</v>
      </c>
      <c r="I160" s="187" t="s">
        <v>324</v>
      </c>
      <c r="J160" s="651">
        <v>26</v>
      </c>
      <c r="K160" s="484"/>
      <c r="L160" s="484"/>
      <c r="M160" s="484"/>
      <c r="N160" s="174">
        <v>255</v>
      </c>
      <c r="O160" s="174"/>
      <c r="P160" s="174">
        <v>0</v>
      </c>
      <c r="Q160" s="174"/>
      <c r="R160" s="175" t="e">
        <f t="shared" si="14"/>
        <v>#DIV/0!</v>
      </c>
      <c r="S160" s="175">
        <f t="shared" si="15"/>
        <v>0</v>
      </c>
      <c r="T160" s="175">
        <f t="shared" si="16"/>
        <v>0</v>
      </c>
      <c r="U160" s="176">
        <f>IF(N160="nio",0,IF(N160&gt;0,VLOOKUP(H160,'3-Productie normen'!A:S,VLOOKUP(N160,'3-Productie normen'!S:T,2,FALSE),FALSE)))</f>
        <v>0</v>
      </c>
      <c r="V160" s="176">
        <f t="shared" si="17"/>
        <v>0</v>
      </c>
      <c r="W160" s="176">
        <f t="shared" si="18"/>
        <v>0</v>
      </c>
      <c r="X160" s="176">
        <f t="shared" si="19"/>
        <v>0</v>
      </c>
      <c r="Y160" s="666">
        <f>VLOOKUP(H160,'3-Productie normen'!A:S,13,FALSE)</f>
        <v>1</v>
      </c>
      <c r="Z160" s="177"/>
      <c r="AB160" s="138">
        <f t="shared" si="20"/>
        <v>6630</v>
      </c>
    </row>
    <row r="161" spans="1:28" ht="14.1" customHeight="1">
      <c r="A161" s="152">
        <v>161</v>
      </c>
      <c r="B161" s="171" t="s">
        <v>276</v>
      </c>
      <c r="C161" s="171" t="s">
        <v>975</v>
      </c>
      <c r="D161" s="528" t="s">
        <v>349</v>
      </c>
      <c r="E161" s="528" t="s">
        <v>701</v>
      </c>
      <c r="F161" s="187" t="s">
        <v>281</v>
      </c>
      <c r="G161" s="187" t="s">
        <v>233</v>
      </c>
      <c r="H161" s="173" t="s">
        <v>1857</v>
      </c>
      <c r="I161" s="187" t="s">
        <v>323</v>
      </c>
      <c r="J161" s="651">
        <v>25</v>
      </c>
      <c r="K161" s="484"/>
      <c r="L161" s="484"/>
      <c r="M161" s="484"/>
      <c r="N161" s="174">
        <v>255</v>
      </c>
      <c r="O161" s="174"/>
      <c r="P161" s="174">
        <v>0</v>
      </c>
      <c r="Q161" s="174"/>
      <c r="R161" s="175" t="e">
        <f t="shared" si="14"/>
        <v>#DIV/0!</v>
      </c>
      <c r="S161" s="175">
        <f t="shared" si="15"/>
        <v>0</v>
      </c>
      <c r="T161" s="175">
        <f t="shared" si="16"/>
        <v>0</v>
      </c>
      <c r="U161" s="176">
        <f>IF(N161="nio",0,IF(N161&gt;0,VLOOKUP(H161,'3-Productie normen'!A:S,VLOOKUP(N161,'3-Productie normen'!S:T,2,FALSE),FALSE)))</f>
        <v>0</v>
      </c>
      <c r="V161" s="176">
        <f t="shared" si="17"/>
        <v>0</v>
      </c>
      <c r="W161" s="176">
        <f t="shared" si="18"/>
        <v>0</v>
      </c>
      <c r="X161" s="176">
        <f t="shared" si="19"/>
        <v>0</v>
      </c>
      <c r="Y161" s="666">
        <f>VLOOKUP(H161,'3-Productie normen'!A:S,13,FALSE)</f>
        <v>1</v>
      </c>
      <c r="Z161" s="177"/>
      <c r="AB161" s="138">
        <f t="shared" si="20"/>
        <v>6375</v>
      </c>
    </row>
    <row r="162" spans="1:28" ht="14.1" customHeight="1">
      <c r="A162" s="152">
        <v>162</v>
      </c>
      <c r="B162" s="171" t="s">
        <v>276</v>
      </c>
      <c r="C162" s="171" t="s">
        <v>975</v>
      </c>
      <c r="D162" s="528" t="s">
        <v>349</v>
      </c>
      <c r="E162" s="528" t="s">
        <v>702</v>
      </c>
      <c r="F162" s="187" t="s">
        <v>281</v>
      </c>
      <c r="G162" s="187" t="s">
        <v>233</v>
      </c>
      <c r="H162" s="173" t="s">
        <v>1857</v>
      </c>
      <c r="I162" s="187" t="s">
        <v>323</v>
      </c>
      <c r="J162" s="651">
        <v>22</v>
      </c>
      <c r="K162" s="484"/>
      <c r="L162" s="484"/>
      <c r="M162" s="484"/>
      <c r="N162" s="174">
        <v>255</v>
      </c>
      <c r="O162" s="174"/>
      <c r="P162" s="174">
        <v>0</v>
      </c>
      <c r="Q162" s="174"/>
      <c r="R162" s="175" t="e">
        <f t="shared" si="14"/>
        <v>#DIV/0!</v>
      </c>
      <c r="S162" s="175">
        <f t="shared" si="15"/>
        <v>0</v>
      </c>
      <c r="T162" s="175">
        <f t="shared" si="16"/>
        <v>0</v>
      </c>
      <c r="U162" s="176">
        <f>IF(N162="nio",0,IF(N162&gt;0,VLOOKUP(H162,'3-Productie normen'!A:S,VLOOKUP(N162,'3-Productie normen'!S:T,2,FALSE),FALSE)))</f>
        <v>0</v>
      </c>
      <c r="V162" s="176">
        <f t="shared" si="17"/>
        <v>0</v>
      </c>
      <c r="W162" s="176">
        <f t="shared" si="18"/>
        <v>0</v>
      </c>
      <c r="X162" s="176">
        <f t="shared" si="19"/>
        <v>0</v>
      </c>
      <c r="Y162" s="666">
        <f>VLOOKUP(H162,'3-Productie normen'!A:S,13,FALSE)</f>
        <v>1</v>
      </c>
      <c r="Z162" s="177"/>
      <c r="AB162" s="138">
        <f t="shared" si="20"/>
        <v>5610</v>
      </c>
    </row>
    <row r="163" spans="1:28" ht="14.1" customHeight="1">
      <c r="A163" s="152">
        <v>163</v>
      </c>
      <c r="B163" s="171" t="s">
        <v>276</v>
      </c>
      <c r="C163" s="171" t="s">
        <v>975</v>
      </c>
      <c r="D163" s="528" t="s">
        <v>349</v>
      </c>
      <c r="E163" s="528" t="s">
        <v>703</v>
      </c>
      <c r="F163" s="187" t="s">
        <v>281</v>
      </c>
      <c r="G163" s="187" t="s">
        <v>233</v>
      </c>
      <c r="H163" s="173" t="s">
        <v>1857</v>
      </c>
      <c r="I163" s="187" t="s">
        <v>323</v>
      </c>
      <c r="J163" s="651">
        <v>25</v>
      </c>
      <c r="K163" s="484"/>
      <c r="L163" s="484"/>
      <c r="M163" s="484"/>
      <c r="N163" s="174">
        <v>255</v>
      </c>
      <c r="O163" s="174"/>
      <c r="P163" s="174">
        <v>0</v>
      </c>
      <c r="Q163" s="174"/>
      <c r="R163" s="175" t="e">
        <f t="shared" si="14"/>
        <v>#DIV/0!</v>
      </c>
      <c r="S163" s="175">
        <f t="shared" si="15"/>
        <v>0</v>
      </c>
      <c r="T163" s="175">
        <f t="shared" si="16"/>
        <v>0</v>
      </c>
      <c r="U163" s="176">
        <f>IF(N163="nio",0,IF(N163&gt;0,VLOOKUP(H163,'3-Productie normen'!A:S,VLOOKUP(N163,'3-Productie normen'!S:T,2,FALSE),FALSE)))</f>
        <v>0</v>
      </c>
      <c r="V163" s="176">
        <f t="shared" si="17"/>
        <v>0</v>
      </c>
      <c r="W163" s="176">
        <f t="shared" si="18"/>
        <v>0</v>
      </c>
      <c r="X163" s="176">
        <f t="shared" si="19"/>
        <v>0</v>
      </c>
      <c r="Y163" s="666">
        <f>VLOOKUP(H163,'3-Productie normen'!A:S,13,FALSE)</f>
        <v>1</v>
      </c>
      <c r="Z163" s="177"/>
      <c r="AB163" s="138">
        <f t="shared" si="20"/>
        <v>6375</v>
      </c>
    </row>
    <row r="164" spans="1:28" ht="14.1" customHeight="1">
      <c r="A164" s="152">
        <v>164</v>
      </c>
      <c r="B164" s="171" t="s">
        <v>276</v>
      </c>
      <c r="C164" s="171" t="s">
        <v>975</v>
      </c>
      <c r="D164" s="528" t="s">
        <v>349</v>
      </c>
      <c r="E164" s="528" t="s">
        <v>704</v>
      </c>
      <c r="F164" s="187" t="s">
        <v>281</v>
      </c>
      <c r="G164" s="187" t="s">
        <v>233</v>
      </c>
      <c r="H164" s="173" t="s">
        <v>1857</v>
      </c>
      <c r="I164" s="187" t="s">
        <v>323</v>
      </c>
      <c r="J164" s="651">
        <v>25</v>
      </c>
      <c r="K164" s="484"/>
      <c r="L164" s="484"/>
      <c r="M164" s="484"/>
      <c r="N164" s="174">
        <v>255</v>
      </c>
      <c r="O164" s="174"/>
      <c r="P164" s="174">
        <v>0</v>
      </c>
      <c r="Q164" s="174"/>
      <c r="R164" s="175" t="e">
        <f t="shared" si="14"/>
        <v>#DIV/0!</v>
      </c>
      <c r="S164" s="175">
        <f t="shared" si="15"/>
        <v>0</v>
      </c>
      <c r="T164" s="175">
        <f t="shared" si="16"/>
        <v>0</v>
      </c>
      <c r="U164" s="176">
        <f>IF(N164="nio",0,IF(N164&gt;0,VLOOKUP(H164,'3-Productie normen'!A:S,VLOOKUP(N164,'3-Productie normen'!S:T,2,FALSE),FALSE)))</f>
        <v>0</v>
      </c>
      <c r="V164" s="176">
        <f t="shared" si="17"/>
        <v>0</v>
      </c>
      <c r="W164" s="176">
        <f t="shared" si="18"/>
        <v>0</v>
      </c>
      <c r="X164" s="176">
        <f t="shared" si="19"/>
        <v>0</v>
      </c>
      <c r="Y164" s="666">
        <f>VLOOKUP(H164,'3-Productie normen'!A:S,13,FALSE)</f>
        <v>1</v>
      </c>
      <c r="Z164" s="177"/>
      <c r="AB164" s="138">
        <f t="shared" si="20"/>
        <v>6375</v>
      </c>
    </row>
    <row r="165" spans="1:28" ht="14.1" customHeight="1">
      <c r="A165" s="152">
        <v>165</v>
      </c>
      <c r="B165" s="171" t="s">
        <v>276</v>
      </c>
      <c r="C165" s="171" t="s">
        <v>975</v>
      </c>
      <c r="D165" s="528" t="s">
        <v>349</v>
      </c>
      <c r="E165" s="528" t="s">
        <v>705</v>
      </c>
      <c r="F165" s="187" t="s">
        <v>281</v>
      </c>
      <c r="G165" s="187" t="s">
        <v>233</v>
      </c>
      <c r="H165" s="173" t="s">
        <v>1857</v>
      </c>
      <c r="I165" s="187" t="s">
        <v>323</v>
      </c>
      <c r="J165" s="651">
        <v>50</v>
      </c>
      <c r="K165" s="484"/>
      <c r="L165" s="484"/>
      <c r="M165" s="484"/>
      <c r="N165" s="174">
        <v>255</v>
      </c>
      <c r="O165" s="174"/>
      <c r="P165" s="174">
        <v>0</v>
      </c>
      <c r="Q165" s="174"/>
      <c r="R165" s="175" t="e">
        <f t="shared" si="14"/>
        <v>#DIV/0!</v>
      </c>
      <c r="S165" s="175">
        <f t="shared" si="15"/>
        <v>0</v>
      </c>
      <c r="T165" s="175">
        <f t="shared" si="16"/>
        <v>0</v>
      </c>
      <c r="U165" s="176">
        <f>IF(N165="nio",0,IF(N165&gt;0,VLOOKUP(H165,'3-Productie normen'!A:S,VLOOKUP(N165,'3-Productie normen'!S:T,2,FALSE),FALSE)))</f>
        <v>0</v>
      </c>
      <c r="V165" s="176">
        <f t="shared" si="17"/>
        <v>0</v>
      </c>
      <c r="W165" s="176">
        <f t="shared" si="18"/>
        <v>0</v>
      </c>
      <c r="X165" s="176">
        <f t="shared" si="19"/>
        <v>0</v>
      </c>
      <c r="Y165" s="666">
        <f>VLOOKUP(H165,'3-Productie normen'!A:S,13,FALSE)</f>
        <v>1</v>
      </c>
      <c r="Z165" s="177"/>
      <c r="AB165" s="138">
        <f t="shared" si="20"/>
        <v>12750</v>
      </c>
    </row>
    <row r="166" spans="1:28" ht="14.1" customHeight="1">
      <c r="A166" s="152">
        <v>166</v>
      </c>
      <c r="B166" s="171" t="s">
        <v>276</v>
      </c>
      <c r="C166" s="171" t="s">
        <v>975</v>
      </c>
      <c r="D166" s="528" t="s">
        <v>349</v>
      </c>
      <c r="E166" s="528" t="s">
        <v>706</v>
      </c>
      <c r="F166" s="187" t="s">
        <v>281</v>
      </c>
      <c r="G166" s="187" t="s">
        <v>233</v>
      </c>
      <c r="H166" s="173" t="s">
        <v>1857</v>
      </c>
      <c r="I166" s="187" t="s">
        <v>323</v>
      </c>
      <c r="J166" s="651">
        <v>56</v>
      </c>
      <c r="K166" s="484"/>
      <c r="L166" s="484"/>
      <c r="M166" s="484"/>
      <c r="N166" s="174">
        <v>255</v>
      </c>
      <c r="O166" s="174"/>
      <c r="P166" s="174">
        <v>0</v>
      </c>
      <c r="Q166" s="174"/>
      <c r="R166" s="175" t="e">
        <f t="shared" si="14"/>
        <v>#DIV/0!</v>
      </c>
      <c r="S166" s="175">
        <f t="shared" si="15"/>
        <v>0</v>
      </c>
      <c r="T166" s="175">
        <f t="shared" si="16"/>
        <v>0</v>
      </c>
      <c r="U166" s="176">
        <f>IF(N166="nio",0,IF(N166&gt;0,VLOOKUP(H166,'3-Productie normen'!A:S,VLOOKUP(N166,'3-Productie normen'!S:T,2,FALSE),FALSE)))</f>
        <v>0</v>
      </c>
      <c r="V166" s="176">
        <f t="shared" si="17"/>
        <v>0</v>
      </c>
      <c r="W166" s="176">
        <f t="shared" si="18"/>
        <v>0</v>
      </c>
      <c r="X166" s="176">
        <f t="shared" si="19"/>
        <v>0</v>
      </c>
      <c r="Y166" s="666">
        <f>VLOOKUP(H166,'3-Productie normen'!A:S,13,FALSE)</f>
        <v>1</v>
      </c>
      <c r="Z166" s="177"/>
      <c r="AB166" s="138">
        <f t="shared" si="20"/>
        <v>14280</v>
      </c>
    </row>
    <row r="167" spans="1:28" ht="14.1" customHeight="1">
      <c r="A167" s="152">
        <v>167</v>
      </c>
      <c r="B167" s="171" t="s">
        <v>276</v>
      </c>
      <c r="C167" s="171" t="s">
        <v>975</v>
      </c>
      <c r="D167" s="528" t="s">
        <v>349</v>
      </c>
      <c r="E167" s="528" t="s">
        <v>707</v>
      </c>
      <c r="F167" s="187" t="s">
        <v>281</v>
      </c>
      <c r="G167" s="187" t="s">
        <v>233</v>
      </c>
      <c r="H167" s="173" t="s">
        <v>1857</v>
      </c>
      <c r="I167" s="187" t="s">
        <v>323</v>
      </c>
      <c r="J167" s="651">
        <v>15</v>
      </c>
      <c r="K167" s="484"/>
      <c r="L167" s="484"/>
      <c r="M167" s="484"/>
      <c r="N167" s="174">
        <v>255</v>
      </c>
      <c r="O167" s="174"/>
      <c r="P167" s="174">
        <v>0</v>
      </c>
      <c r="Q167" s="174"/>
      <c r="R167" s="175" t="e">
        <f t="shared" si="14"/>
        <v>#DIV/0!</v>
      </c>
      <c r="S167" s="175">
        <f t="shared" si="15"/>
        <v>0</v>
      </c>
      <c r="T167" s="175">
        <f t="shared" si="16"/>
        <v>0</v>
      </c>
      <c r="U167" s="176">
        <f>IF(N167="nio",0,IF(N167&gt;0,VLOOKUP(H167,'3-Productie normen'!A:S,VLOOKUP(N167,'3-Productie normen'!S:T,2,FALSE),FALSE)))</f>
        <v>0</v>
      </c>
      <c r="V167" s="176">
        <f t="shared" si="17"/>
        <v>0</v>
      </c>
      <c r="W167" s="176">
        <f t="shared" si="18"/>
        <v>0</v>
      </c>
      <c r="X167" s="176">
        <f t="shared" si="19"/>
        <v>0</v>
      </c>
      <c r="Y167" s="666">
        <f>VLOOKUP(H167,'3-Productie normen'!A:S,13,FALSE)</f>
        <v>1</v>
      </c>
      <c r="Z167" s="177"/>
      <c r="AB167" s="138">
        <f t="shared" si="20"/>
        <v>3825</v>
      </c>
    </row>
    <row r="168" spans="1:28" ht="14.1" customHeight="1">
      <c r="A168" s="152">
        <v>168</v>
      </c>
      <c r="B168" s="171" t="s">
        <v>276</v>
      </c>
      <c r="C168" s="171" t="s">
        <v>975</v>
      </c>
      <c r="D168" s="528" t="s">
        <v>349</v>
      </c>
      <c r="E168" s="528" t="s">
        <v>708</v>
      </c>
      <c r="F168" s="187" t="s">
        <v>568</v>
      </c>
      <c r="G168" s="187" t="s">
        <v>286</v>
      </c>
      <c r="H168" s="180" t="s">
        <v>223</v>
      </c>
      <c r="I168" s="187" t="s">
        <v>323</v>
      </c>
      <c r="J168" s="651">
        <v>5</v>
      </c>
      <c r="K168" s="484"/>
      <c r="L168" s="484"/>
      <c r="M168" s="484"/>
      <c r="N168" s="545" t="s">
        <v>223</v>
      </c>
      <c r="O168" s="174"/>
      <c r="P168" s="174">
        <v>0</v>
      </c>
      <c r="Q168" s="174"/>
      <c r="R168" s="175">
        <f t="shared" si="14"/>
        <v>0</v>
      </c>
      <c r="S168" s="175">
        <f t="shared" si="15"/>
        <v>0</v>
      </c>
      <c r="T168" s="175">
        <f t="shared" si="16"/>
        <v>0</v>
      </c>
      <c r="U168" s="176">
        <f>IF(N168="nio",0,IF(N168&gt;0,VLOOKUP(H168,'3-Productie normen'!A:S,VLOOKUP(N168,'3-Productie normen'!S:T,2,FALSE),FALSE)))</f>
        <v>0</v>
      </c>
      <c r="V168" s="176">
        <f t="shared" si="17"/>
        <v>0</v>
      </c>
      <c r="W168" s="176">
        <f t="shared" si="18"/>
        <v>0</v>
      </c>
      <c r="X168" s="176">
        <f t="shared" si="19"/>
        <v>0</v>
      </c>
      <c r="Y168" s="666">
        <f>VLOOKUP(H168,'3-Productie normen'!A:S,13,FALSE)</f>
        <v>0</v>
      </c>
      <c r="Z168" s="177"/>
      <c r="AB168" s="138">
        <f t="shared" si="20"/>
        <v>0</v>
      </c>
    </row>
    <row r="169" spans="1:28" ht="14.1" customHeight="1">
      <c r="A169" s="152">
        <v>169</v>
      </c>
      <c r="B169" s="171" t="s">
        <v>276</v>
      </c>
      <c r="C169" s="171" t="s">
        <v>975</v>
      </c>
      <c r="D169" s="528" t="s">
        <v>349</v>
      </c>
      <c r="E169" s="528" t="s">
        <v>709</v>
      </c>
      <c r="F169" s="187" t="s">
        <v>568</v>
      </c>
      <c r="G169" s="187" t="s">
        <v>286</v>
      </c>
      <c r="H169" s="180" t="s">
        <v>223</v>
      </c>
      <c r="I169" s="187" t="s">
        <v>323</v>
      </c>
      <c r="J169" s="651">
        <v>5</v>
      </c>
      <c r="K169" s="484"/>
      <c r="L169" s="484"/>
      <c r="M169" s="484"/>
      <c r="N169" s="545" t="s">
        <v>223</v>
      </c>
      <c r="O169" s="174"/>
      <c r="P169" s="174">
        <v>0</v>
      </c>
      <c r="Q169" s="174"/>
      <c r="R169" s="175">
        <f t="shared" si="14"/>
        <v>0</v>
      </c>
      <c r="S169" s="175">
        <f t="shared" si="15"/>
        <v>0</v>
      </c>
      <c r="T169" s="175">
        <f t="shared" si="16"/>
        <v>0</v>
      </c>
      <c r="U169" s="176">
        <f>IF(N169="nio",0,IF(N169&gt;0,VLOOKUP(H169,'3-Productie normen'!A:S,VLOOKUP(N169,'3-Productie normen'!S:T,2,FALSE),FALSE)))</f>
        <v>0</v>
      </c>
      <c r="V169" s="176">
        <f t="shared" si="17"/>
        <v>0</v>
      </c>
      <c r="W169" s="176">
        <f t="shared" si="18"/>
        <v>0</v>
      </c>
      <c r="X169" s="176">
        <f t="shared" si="19"/>
        <v>0</v>
      </c>
      <c r="Y169" s="666">
        <f>VLOOKUP(H169,'3-Productie normen'!A:S,13,FALSE)</f>
        <v>0</v>
      </c>
      <c r="Z169" s="177"/>
      <c r="AB169" s="138">
        <f t="shared" si="20"/>
        <v>0</v>
      </c>
    </row>
    <row r="170" spans="1:28" ht="14.1" customHeight="1">
      <c r="A170" s="152">
        <v>170</v>
      </c>
      <c r="B170" s="171" t="s">
        <v>276</v>
      </c>
      <c r="C170" s="171" t="s">
        <v>975</v>
      </c>
      <c r="D170" s="528" t="s">
        <v>349</v>
      </c>
      <c r="E170" s="528" t="s">
        <v>710</v>
      </c>
      <c r="F170" s="187" t="s">
        <v>571</v>
      </c>
      <c r="G170" s="187" t="s">
        <v>286</v>
      </c>
      <c r="H170" s="180" t="s">
        <v>223</v>
      </c>
      <c r="I170" s="187" t="s">
        <v>114</v>
      </c>
      <c r="J170" s="651">
        <v>1</v>
      </c>
      <c r="K170" s="484"/>
      <c r="L170" s="484"/>
      <c r="M170" s="484"/>
      <c r="N170" s="540" t="s">
        <v>223</v>
      </c>
      <c r="O170" s="174"/>
      <c r="P170" s="174">
        <v>0</v>
      </c>
      <c r="Q170" s="174"/>
      <c r="R170" s="175">
        <f t="shared" si="14"/>
        <v>0</v>
      </c>
      <c r="S170" s="175">
        <f t="shared" si="15"/>
        <v>0</v>
      </c>
      <c r="T170" s="175">
        <f t="shared" si="16"/>
        <v>0</v>
      </c>
      <c r="U170" s="176">
        <f>IF(N170="nio",0,IF(N170&gt;0,VLOOKUP(H170,'3-Productie normen'!A:S,VLOOKUP(N170,'3-Productie normen'!S:T,2,FALSE),FALSE)))</f>
        <v>0</v>
      </c>
      <c r="V170" s="176">
        <f t="shared" si="17"/>
        <v>0</v>
      </c>
      <c r="W170" s="176">
        <f t="shared" si="18"/>
        <v>0</v>
      </c>
      <c r="X170" s="176">
        <f t="shared" si="19"/>
        <v>0</v>
      </c>
      <c r="Y170" s="666">
        <f>VLOOKUP(H170,'3-Productie normen'!A:S,13,FALSE)</f>
        <v>0</v>
      </c>
      <c r="Z170" s="177"/>
      <c r="AB170" s="138">
        <f t="shared" si="20"/>
        <v>0</v>
      </c>
    </row>
    <row r="171" spans="1:28" ht="14.1" customHeight="1">
      <c r="A171" s="152">
        <v>171</v>
      </c>
      <c r="B171" s="171" t="s">
        <v>276</v>
      </c>
      <c r="C171" s="171" t="s">
        <v>975</v>
      </c>
      <c r="D171" s="528" t="s">
        <v>349</v>
      </c>
      <c r="E171" s="528" t="s">
        <v>711</v>
      </c>
      <c r="F171" s="187" t="s">
        <v>309</v>
      </c>
      <c r="G171" s="187" t="s">
        <v>18</v>
      </c>
      <c r="H171" s="137" t="s">
        <v>18</v>
      </c>
      <c r="I171" s="187" t="s">
        <v>322</v>
      </c>
      <c r="J171" s="651">
        <v>5</v>
      </c>
      <c r="K171" s="484"/>
      <c r="L171" s="484"/>
      <c r="M171" s="484"/>
      <c r="N171" s="174">
        <v>255</v>
      </c>
      <c r="O171" s="174">
        <v>255</v>
      </c>
      <c r="P171" s="174">
        <v>0</v>
      </c>
      <c r="Q171" s="174"/>
      <c r="R171" s="175" t="e">
        <f t="shared" si="14"/>
        <v>#DIV/0!</v>
      </c>
      <c r="S171" s="175" t="e">
        <f t="shared" si="15"/>
        <v>#DIV/0!</v>
      </c>
      <c r="T171" s="175">
        <f t="shared" si="16"/>
        <v>0</v>
      </c>
      <c r="U171" s="176">
        <f>IF(N171="nio",0,IF(N171&gt;0,VLOOKUP(H171,'3-Productie normen'!A:S,VLOOKUP(N171,'3-Productie normen'!S:T,2,FALSE),FALSE)))</f>
        <v>0</v>
      </c>
      <c r="V171" s="176">
        <f t="shared" si="17"/>
        <v>0</v>
      </c>
      <c r="W171" s="176">
        <f t="shared" si="18"/>
        <v>0</v>
      </c>
      <c r="X171" s="176">
        <f t="shared" si="19"/>
        <v>0</v>
      </c>
      <c r="Y171" s="666">
        <f>VLOOKUP(H171,'3-Productie normen'!A:S,13,FALSE)</f>
        <v>3</v>
      </c>
      <c r="Z171" s="177"/>
      <c r="AB171" s="138">
        <f t="shared" si="20"/>
        <v>2550</v>
      </c>
    </row>
    <row r="172" spans="1:28" ht="14.1" customHeight="1">
      <c r="A172" s="152">
        <v>172</v>
      </c>
      <c r="B172" s="171" t="s">
        <v>276</v>
      </c>
      <c r="C172" s="171" t="s">
        <v>975</v>
      </c>
      <c r="D172" s="528" t="s">
        <v>349</v>
      </c>
      <c r="E172" s="528" t="s">
        <v>712</v>
      </c>
      <c r="F172" s="187" t="s">
        <v>713</v>
      </c>
      <c r="G172" s="187" t="s">
        <v>286</v>
      </c>
      <c r="H172" s="180" t="s">
        <v>223</v>
      </c>
      <c r="I172" s="187" t="s">
        <v>113</v>
      </c>
      <c r="J172" s="651">
        <v>18</v>
      </c>
      <c r="K172" s="484"/>
      <c r="L172" s="484"/>
      <c r="M172" s="484"/>
      <c r="N172" s="541" t="s">
        <v>223</v>
      </c>
      <c r="O172" s="174"/>
      <c r="P172" s="174">
        <v>0</v>
      </c>
      <c r="Q172" s="174"/>
      <c r="R172" s="175">
        <f t="shared" si="14"/>
        <v>0</v>
      </c>
      <c r="S172" s="175">
        <f t="shared" si="15"/>
        <v>0</v>
      </c>
      <c r="T172" s="175">
        <f t="shared" si="16"/>
        <v>0</v>
      </c>
      <c r="U172" s="176">
        <f>IF(N172="nio",0,IF(N172&gt;0,VLOOKUP(H172,'3-Productie normen'!A:S,VLOOKUP(N172,'3-Productie normen'!S:T,2,FALSE),FALSE)))</f>
        <v>0</v>
      </c>
      <c r="V172" s="176">
        <f t="shared" si="17"/>
        <v>0</v>
      </c>
      <c r="W172" s="176">
        <f t="shared" si="18"/>
        <v>0</v>
      </c>
      <c r="X172" s="176">
        <f t="shared" si="19"/>
        <v>0</v>
      </c>
      <c r="Y172" s="666">
        <f>VLOOKUP(H172,'3-Productie normen'!A:S,13,FALSE)</f>
        <v>0</v>
      </c>
      <c r="Z172" s="177"/>
      <c r="AB172" s="138">
        <f t="shared" si="20"/>
        <v>0</v>
      </c>
    </row>
    <row r="173" spans="1:28" ht="14.1" customHeight="1">
      <c r="A173" s="152">
        <v>173</v>
      </c>
      <c r="B173" s="171" t="s">
        <v>276</v>
      </c>
      <c r="C173" s="171" t="s">
        <v>975</v>
      </c>
      <c r="D173" s="528" t="s">
        <v>349</v>
      </c>
      <c r="E173" s="528" t="s">
        <v>714</v>
      </c>
      <c r="F173" s="187" t="s">
        <v>360</v>
      </c>
      <c r="G173" s="187" t="s">
        <v>286</v>
      </c>
      <c r="H173" s="180" t="s">
        <v>223</v>
      </c>
      <c r="I173" s="187" t="s">
        <v>113</v>
      </c>
      <c r="J173" s="651">
        <v>50</v>
      </c>
      <c r="K173" s="484"/>
      <c r="L173" s="484"/>
      <c r="M173" s="484"/>
      <c r="N173" s="174" t="s">
        <v>223</v>
      </c>
      <c r="O173" s="174"/>
      <c r="P173" s="174">
        <v>0</v>
      </c>
      <c r="Q173" s="174"/>
      <c r="R173" s="175">
        <f t="shared" si="14"/>
        <v>0</v>
      </c>
      <c r="S173" s="175">
        <f t="shared" si="15"/>
        <v>0</v>
      </c>
      <c r="T173" s="175">
        <f t="shared" si="16"/>
        <v>0</v>
      </c>
      <c r="U173" s="176">
        <f>IF(N173="nio",0,IF(N173&gt;0,VLOOKUP(H173,'3-Productie normen'!A:S,VLOOKUP(N173,'3-Productie normen'!S:T,2,FALSE),FALSE)))</f>
        <v>0</v>
      </c>
      <c r="V173" s="176">
        <f t="shared" si="17"/>
        <v>0</v>
      </c>
      <c r="W173" s="176">
        <f t="shared" si="18"/>
        <v>0</v>
      </c>
      <c r="X173" s="176">
        <f t="shared" si="19"/>
        <v>0</v>
      </c>
      <c r="Y173" s="666">
        <f>VLOOKUP(H173,'3-Productie normen'!A:S,13,FALSE)</f>
        <v>0</v>
      </c>
      <c r="Z173" s="177"/>
      <c r="AB173" s="138">
        <f t="shared" si="20"/>
        <v>0</v>
      </c>
    </row>
    <row r="174" spans="1:28" ht="14.1" customHeight="1">
      <c r="A174" s="152">
        <v>174</v>
      </c>
      <c r="B174" s="171" t="s">
        <v>276</v>
      </c>
      <c r="C174" s="171" t="s">
        <v>975</v>
      </c>
      <c r="D174" s="528" t="s">
        <v>349</v>
      </c>
      <c r="E174" s="528" t="s">
        <v>715</v>
      </c>
      <c r="F174" s="187" t="s">
        <v>355</v>
      </c>
      <c r="G174" s="187" t="s">
        <v>368</v>
      </c>
      <c r="H174" s="137" t="s">
        <v>368</v>
      </c>
      <c r="I174" s="187" t="s">
        <v>323</v>
      </c>
      <c r="J174" s="651">
        <v>18</v>
      </c>
      <c r="K174" s="484"/>
      <c r="L174" s="484"/>
      <c r="M174" s="484"/>
      <c r="N174" s="174">
        <v>255</v>
      </c>
      <c r="O174" s="174"/>
      <c r="P174" s="174">
        <v>0</v>
      </c>
      <c r="Q174" s="174"/>
      <c r="R174" s="175" t="e">
        <f t="shared" si="14"/>
        <v>#DIV/0!</v>
      </c>
      <c r="S174" s="175">
        <f t="shared" si="15"/>
        <v>0</v>
      </c>
      <c r="T174" s="175">
        <f t="shared" si="16"/>
        <v>0</v>
      </c>
      <c r="U174" s="176">
        <f>IF(N174="nio",0,IF(N174&gt;0,VLOOKUP(H174,'3-Productie normen'!A:S,VLOOKUP(N174,'3-Productie normen'!S:T,2,FALSE),FALSE)))</f>
        <v>0</v>
      </c>
      <c r="V174" s="176">
        <f t="shared" si="17"/>
        <v>0</v>
      </c>
      <c r="W174" s="176">
        <f t="shared" si="18"/>
        <v>0</v>
      </c>
      <c r="X174" s="176">
        <f t="shared" si="19"/>
        <v>0</v>
      </c>
      <c r="Y174" s="666">
        <f>VLOOKUP(H174,'3-Productie normen'!A:S,13,FALSE)</f>
        <v>5</v>
      </c>
      <c r="Z174" s="177"/>
      <c r="AB174" s="138">
        <f t="shared" si="20"/>
        <v>4590</v>
      </c>
    </row>
    <row r="175" spans="1:28" ht="14.1" customHeight="1">
      <c r="A175" s="152">
        <v>175</v>
      </c>
      <c r="B175" s="171" t="s">
        <v>276</v>
      </c>
      <c r="C175" s="171" t="s">
        <v>975</v>
      </c>
      <c r="D175" s="528" t="s">
        <v>349</v>
      </c>
      <c r="E175" s="528" t="s">
        <v>716</v>
      </c>
      <c r="F175" s="187" t="s">
        <v>717</v>
      </c>
      <c r="G175" s="187" t="s">
        <v>286</v>
      </c>
      <c r="H175" s="180" t="s">
        <v>223</v>
      </c>
      <c r="I175" s="187" t="s">
        <v>113</v>
      </c>
      <c r="J175" s="651">
        <v>36</v>
      </c>
      <c r="K175" s="484"/>
      <c r="L175" s="484"/>
      <c r="M175" s="484"/>
      <c r="N175" s="174" t="s">
        <v>223</v>
      </c>
      <c r="O175" s="174"/>
      <c r="P175" s="174">
        <v>0</v>
      </c>
      <c r="Q175" s="174"/>
      <c r="R175" s="175">
        <f t="shared" si="14"/>
        <v>0</v>
      </c>
      <c r="S175" s="175">
        <f t="shared" si="15"/>
        <v>0</v>
      </c>
      <c r="T175" s="175">
        <f t="shared" si="16"/>
        <v>0</v>
      </c>
      <c r="U175" s="176">
        <f>IF(N175="nio",0,IF(N175&gt;0,VLOOKUP(H175,'3-Productie normen'!A:S,VLOOKUP(N175,'3-Productie normen'!S:T,2,FALSE),FALSE)))</f>
        <v>0</v>
      </c>
      <c r="V175" s="176">
        <f t="shared" si="17"/>
        <v>0</v>
      </c>
      <c r="W175" s="176">
        <f t="shared" si="18"/>
        <v>0</v>
      </c>
      <c r="X175" s="176">
        <f t="shared" si="19"/>
        <v>0</v>
      </c>
      <c r="Y175" s="666">
        <f>VLOOKUP(H175,'3-Productie normen'!A:S,13,FALSE)</f>
        <v>0</v>
      </c>
      <c r="Z175" s="177"/>
      <c r="AB175" s="138">
        <f t="shared" si="20"/>
        <v>0</v>
      </c>
    </row>
    <row r="176" spans="1:28" ht="14.1" customHeight="1">
      <c r="A176" s="152">
        <v>176</v>
      </c>
      <c r="B176" s="171" t="s">
        <v>276</v>
      </c>
      <c r="C176" s="171" t="s">
        <v>975</v>
      </c>
      <c r="D176" s="528" t="s">
        <v>349</v>
      </c>
      <c r="E176" s="528" t="s">
        <v>718</v>
      </c>
      <c r="F176" s="187" t="s">
        <v>358</v>
      </c>
      <c r="G176" s="187" t="s">
        <v>358</v>
      </c>
      <c r="H176" s="187" t="s">
        <v>116</v>
      </c>
      <c r="I176" s="187" t="s">
        <v>323</v>
      </c>
      <c r="J176" s="651">
        <v>150</v>
      </c>
      <c r="K176" s="484"/>
      <c r="L176" s="484"/>
      <c r="M176" s="484"/>
      <c r="N176" s="174">
        <v>255</v>
      </c>
      <c r="O176" s="174"/>
      <c r="P176" s="174">
        <v>0</v>
      </c>
      <c r="Q176" s="174"/>
      <c r="R176" s="175" t="e">
        <f t="shared" si="14"/>
        <v>#DIV/0!</v>
      </c>
      <c r="S176" s="175">
        <f t="shared" si="15"/>
        <v>0</v>
      </c>
      <c r="T176" s="175">
        <f t="shared" si="16"/>
        <v>0</v>
      </c>
      <c r="U176" s="176">
        <f>IF(N176="nio",0,IF(N176&gt;0,VLOOKUP(H176,'3-Productie normen'!A:S,VLOOKUP(N176,'3-Productie normen'!S:T,2,FALSE),FALSE)))</f>
        <v>0</v>
      </c>
      <c r="V176" s="176">
        <f t="shared" si="17"/>
        <v>0</v>
      </c>
      <c r="W176" s="176">
        <f t="shared" si="18"/>
        <v>0</v>
      </c>
      <c r="X176" s="176">
        <f t="shared" si="19"/>
        <v>0</v>
      </c>
      <c r="Y176" s="666">
        <f>VLOOKUP(H176,'3-Productie normen'!A:S,13,FALSE)</f>
        <v>2</v>
      </c>
      <c r="Z176" s="177"/>
      <c r="AB176" s="138">
        <f t="shared" si="20"/>
        <v>38250</v>
      </c>
    </row>
    <row r="177" spans="1:28" ht="14.1" customHeight="1">
      <c r="A177" s="152">
        <v>177</v>
      </c>
      <c r="B177" s="171" t="s">
        <v>276</v>
      </c>
      <c r="C177" s="171" t="s">
        <v>975</v>
      </c>
      <c r="D177" s="528" t="s">
        <v>349</v>
      </c>
      <c r="E177" s="528" t="s">
        <v>719</v>
      </c>
      <c r="F177" s="187" t="s">
        <v>315</v>
      </c>
      <c r="G177" s="187" t="s">
        <v>316</v>
      </c>
      <c r="H177" s="137" t="s">
        <v>1856</v>
      </c>
      <c r="I177" s="187" t="s">
        <v>323</v>
      </c>
      <c r="J177" s="651">
        <v>40</v>
      </c>
      <c r="K177" s="484"/>
      <c r="L177" s="484"/>
      <c r="M177" s="484"/>
      <c r="N177" s="174">
        <v>255</v>
      </c>
      <c r="O177" s="174"/>
      <c r="P177" s="174">
        <v>0</v>
      </c>
      <c r="Q177" s="174"/>
      <c r="R177" s="175" t="e">
        <f t="shared" si="14"/>
        <v>#DIV/0!</v>
      </c>
      <c r="S177" s="175">
        <f t="shared" si="15"/>
        <v>0</v>
      </c>
      <c r="T177" s="175">
        <f t="shared" si="16"/>
        <v>0</v>
      </c>
      <c r="U177" s="176">
        <f>IF(N177="nio",0,IF(N177&gt;0,VLOOKUP(H177,'3-Productie normen'!A:S,VLOOKUP(N177,'3-Productie normen'!S:T,2,FALSE),FALSE)))</f>
        <v>0</v>
      </c>
      <c r="V177" s="176">
        <f t="shared" si="17"/>
        <v>0</v>
      </c>
      <c r="W177" s="176">
        <f t="shared" si="18"/>
        <v>0</v>
      </c>
      <c r="X177" s="176">
        <f t="shared" si="19"/>
        <v>0</v>
      </c>
      <c r="Y177" s="666">
        <f>VLOOKUP(H177,'3-Productie normen'!A:S,13,FALSE)</f>
        <v>5</v>
      </c>
      <c r="Z177" s="177"/>
      <c r="AB177" s="138">
        <f t="shared" si="20"/>
        <v>10200</v>
      </c>
    </row>
    <row r="178" spans="1:28" ht="14.1" customHeight="1">
      <c r="A178" s="152">
        <v>178</v>
      </c>
      <c r="B178" s="171" t="s">
        <v>276</v>
      </c>
      <c r="C178" s="171" t="s">
        <v>975</v>
      </c>
      <c r="D178" s="528" t="s">
        <v>349</v>
      </c>
      <c r="E178" s="528" t="s">
        <v>720</v>
      </c>
      <c r="F178" s="187" t="s">
        <v>721</v>
      </c>
      <c r="G178" s="187" t="s">
        <v>502</v>
      </c>
      <c r="H178" s="137" t="s">
        <v>234</v>
      </c>
      <c r="I178" s="187" t="s">
        <v>320</v>
      </c>
      <c r="J178" s="651">
        <v>47</v>
      </c>
      <c r="K178" s="484"/>
      <c r="L178" s="484"/>
      <c r="M178" s="484"/>
      <c r="N178" s="174">
        <v>255</v>
      </c>
      <c r="O178" s="174"/>
      <c r="P178" s="174">
        <v>0</v>
      </c>
      <c r="Q178" s="174"/>
      <c r="R178" s="175" t="e">
        <f t="shared" si="14"/>
        <v>#DIV/0!</v>
      </c>
      <c r="S178" s="175">
        <f t="shared" si="15"/>
        <v>0</v>
      </c>
      <c r="T178" s="175">
        <f t="shared" si="16"/>
        <v>0</v>
      </c>
      <c r="U178" s="176">
        <f>IF(N178="nio",0,IF(N178&gt;0,VLOOKUP(H178,'3-Productie normen'!A:S,VLOOKUP(N178,'3-Productie normen'!S:T,2,FALSE),FALSE)))</f>
        <v>0</v>
      </c>
      <c r="V178" s="176">
        <f t="shared" si="17"/>
        <v>0</v>
      </c>
      <c r="W178" s="176">
        <f t="shared" si="18"/>
        <v>0</v>
      </c>
      <c r="X178" s="176">
        <f t="shared" si="19"/>
        <v>0</v>
      </c>
      <c r="Y178" s="666">
        <f>VLOOKUP(H178,'3-Productie normen'!A:S,13,FALSE)</f>
        <v>1</v>
      </c>
      <c r="Z178" s="177"/>
      <c r="AB178" s="138">
        <f t="shared" si="20"/>
        <v>11985</v>
      </c>
    </row>
    <row r="179" spans="1:28" ht="14.1" customHeight="1">
      <c r="A179" s="152">
        <v>179</v>
      </c>
      <c r="B179" s="171" t="s">
        <v>276</v>
      </c>
      <c r="C179" s="171" t="s">
        <v>975</v>
      </c>
      <c r="D179" s="528" t="s">
        <v>349</v>
      </c>
      <c r="E179" s="528" t="s">
        <v>722</v>
      </c>
      <c r="F179" s="187" t="s">
        <v>723</v>
      </c>
      <c r="G179" s="187" t="s">
        <v>502</v>
      </c>
      <c r="H179" s="137" t="s">
        <v>234</v>
      </c>
      <c r="I179" s="187" t="s">
        <v>320</v>
      </c>
      <c r="J179" s="651">
        <v>155</v>
      </c>
      <c r="K179" s="484"/>
      <c r="L179" s="484"/>
      <c r="M179" s="484"/>
      <c r="N179" s="174">
        <v>255</v>
      </c>
      <c r="O179" s="174"/>
      <c r="P179" s="174">
        <v>0</v>
      </c>
      <c r="Q179" s="174"/>
      <c r="R179" s="175" t="e">
        <f t="shared" si="14"/>
        <v>#DIV/0!</v>
      </c>
      <c r="S179" s="175">
        <f t="shared" si="15"/>
        <v>0</v>
      </c>
      <c r="T179" s="175">
        <f t="shared" si="16"/>
        <v>0</v>
      </c>
      <c r="U179" s="176">
        <f>IF(N179="nio",0,IF(N179&gt;0,VLOOKUP(H179,'3-Productie normen'!A:S,VLOOKUP(N179,'3-Productie normen'!S:T,2,FALSE),FALSE)))</f>
        <v>0</v>
      </c>
      <c r="V179" s="176">
        <f t="shared" si="17"/>
        <v>0</v>
      </c>
      <c r="W179" s="176">
        <f t="shared" si="18"/>
        <v>0</v>
      </c>
      <c r="X179" s="176">
        <f t="shared" si="19"/>
        <v>0</v>
      </c>
      <c r="Y179" s="666">
        <f>VLOOKUP(H179,'3-Productie normen'!A:S,13,FALSE)</f>
        <v>1</v>
      </c>
      <c r="Z179" s="177"/>
      <c r="AB179" s="138">
        <f t="shared" si="20"/>
        <v>39525</v>
      </c>
    </row>
    <row r="180" spans="1:28" ht="14.1" customHeight="1">
      <c r="A180" s="152">
        <v>180</v>
      </c>
      <c r="B180" s="171" t="s">
        <v>276</v>
      </c>
      <c r="C180" s="171" t="s">
        <v>975</v>
      </c>
      <c r="D180" s="528" t="s">
        <v>349</v>
      </c>
      <c r="E180" s="528" t="s">
        <v>724</v>
      </c>
      <c r="F180" s="187" t="s">
        <v>315</v>
      </c>
      <c r="G180" s="187" t="s">
        <v>316</v>
      </c>
      <c r="H180" s="137" t="s">
        <v>1856</v>
      </c>
      <c r="I180" s="187" t="s">
        <v>323</v>
      </c>
      <c r="J180" s="651">
        <v>22</v>
      </c>
      <c r="K180" s="484"/>
      <c r="L180" s="484"/>
      <c r="M180" s="484"/>
      <c r="N180" s="174">
        <v>255</v>
      </c>
      <c r="O180" s="174"/>
      <c r="P180" s="174">
        <v>0</v>
      </c>
      <c r="Q180" s="174"/>
      <c r="R180" s="175" t="e">
        <f t="shared" si="14"/>
        <v>#DIV/0!</v>
      </c>
      <c r="S180" s="175">
        <f t="shared" si="15"/>
        <v>0</v>
      </c>
      <c r="T180" s="175">
        <f t="shared" si="16"/>
        <v>0</v>
      </c>
      <c r="U180" s="176">
        <f>IF(N180="nio",0,IF(N180&gt;0,VLOOKUP(H180,'3-Productie normen'!A:S,VLOOKUP(N180,'3-Productie normen'!S:T,2,FALSE),FALSE)))</f>
        <v>0</v>
      </c>
      <c r="V180" s="176">
        <f t="shared" si="17"/>
        <v>0</v>
      </c>
      <c r="W180" s="176">
        <f t="shared" si="18"/>
        <v>0</v>
      </c>
      <c r="X180" s="176">
        <f t="shared" si="19"/>
        <v>0</v>
      </c>
      <c r="Y180" s="666">
        <f>VLOOKUP(H180,'3-Productie normen'!A:S,13,FALSE)</f>
        <v>5</v>
      </c>
      <c r="Z180" s="177"/>
      <c r="AB180" s="138">
        <f t="shared" si="20"/>
        <v>5610</v>
      </c>
    </row>
    <row r="181" spans="1:28" ht="14.1" customHeight="1">
      <c r="A181" s="152">
        <v>181</v>
      </c>
      <c r="B181" s="171" t="s">
        <v>276</v>
      </c>
      <c r="C181" s="171" t="s">
        <v>975</v>
      </c>
      <c r="D181" s="528" t="s">
        <v>349</v>
      </c>
      <c r="E181" s="528" t="s">
        <v>725</v>
      </c>
      <c r="F181" s="187" t="s">
        <v>315</v>
      </c>
      <c r="G181" s="187" t="s">
        <v>316</v>
      </c>
      <c r="H181" s="137" t="s">
        <v>1856</v>
      </c>
      <c r="I181" s="187" t="s">
        <v>323</v>
      </c>
      <c r="J181" s="651">
        <v>20</v>
      </c>
      <c r="K181" s="484"/>
      <c r="L181" s="484"/>
      <c r="M181" s="484"/>
      <c r="N181" s="174">
        <v>255</v>
      </c>
      <c r="O181" s="174"/>
      <c r="P181" s="174">
        <v>0</v>
      </c>
      <c r="Q181" s="174"/>
      <c r="R181" s="175" t="e">
        <f t="shared" si="14"/>
        <v>#DIV/0!</v>
      </c>
      <c r="S181" s="175">
        <f t="shared" si="15"/>
        <v>0</v>
      </c>
      <c r="T181" s="175">
        <f t="shared" si="16"/>
        <v>0</v>
      </c>
      <c r="U181" s="176">
        <f>IF(N181="nio",0,IF(N181&gt;0,VLOOKUP(H181,'3-Productie normen'!A:S,VLOOKUP(N181,'3-Productie normen'!S:T,2,FALSE),FALSE)))</f>
        <v>0</v>
      </c>
      <c r="V181" s="176">
        <f t="shared" si="17"/>
        <v>0</v>
      </c>
      <c r="W181" s="176">
        <f t="shared" si="18"/>
        <v>0</v>
      </c>
      <c r="X181" s="176">
        <f t="shared" si="19"/>
        <v>0</v>
      </c>
      <c r="Y181" s="666">
        <f>VLOOKUP(H181,'3-Productie normen'!A:S,13,FALSE)</f>
        <v>5</v>
      </c>
      <c r="Z181" s="177"/>
      <c r="AB181" s="138">
        <f t="shared" si="20"/>
        <v>5100</v>
      </c>
    </row>
    <row r="182" spans="1:28" ht="14.1" customHeight="1">
      <c r="A182" s="152">
        <v>182</v>
      </c>
      <c r="B182" s="171" t="s">
        <v>276</v>
      </c>
      <c r="C182" s="171" t="s">
        <v>975</v>
      </c>
      <c r="D182" s="526" t="s">
        <v>349</v>
      </c>
      <c r="E182" s="526" t="s">
        <v>726</v>
      </c>
      <c r="F182" s="184" t="s">
        <v>309</v>
      </c>
      <c r="G182" s="184" t="s">
        <v>18</v>
      </c>
      <c r="H182" s="137" t="s">
        <v>18</v>
      </c>
      <c r="I182" s="184" t="s">
        <v>322</v>
      </c>
      <c r="J182" s="649">
        <v>12</v>
      </c>
      <c r="K182" s="484"/>
      <c r="L182" s="484"/>
      <c r="M182" s="484"/>
      <c r="N182" s="174">
        <v>255</v>
      </c>
      <c r="O182" s="174">
        <v>255</v>
      </c>
      <c r="P182" s="174">
        <v>0</v>
      </c>
      <c r="Q182" s="174"/>
      <c r="R182" s="175" t="e">
        <f t="shared" si="14"/>
        <v>#DIV/0!</v>
      </c>
      <c r="S182" s="175" t="e">
        <f t="shared" si="15"/>
        <v>#DIV/0!</v>
      </c>
      <c r="T182" s="175">
        <f t="shared" si="16"/>
        <v>0</v>
      </c>
      <c r="U182" s="176">
        <f>IF(N182="nio",0,IF(N182&gt;0,VLOOKUP(H182,'3-Productie normen'!A:S,VLOOKUP(N182,'3-Productie normen'!S:T,2,FALSE),FALSE)))</f>
        <v>0</v>
      </c>
      <c r="V182" s="176">
        <f t="shared" si="17"/>
        <v>0</v>
      </c>
      <c r="W182" s="176">
        <f t="shared" si="18"/>
        <v>0</v>
      </c>
      <c r="X182" s="176">
        <f t="shared" si="19"/>
        <v>0</v>
      </c>
      <c r="Y182" s="666">
        <f>VLOOKUP(H182,'3-Productie normen'!A:S,13,FALSE)</f>
        <v>3</v>
      </c>
      <c r="Z182" s="177"/>
      <c r="AB182" s="138">
        <f t="shared" si="20"/>
        <v>6120</v>
      </c>
    </row>
    <row r="183" spans="1:28" ht="14.1" customHeight="1">
      <c r="A183" s="152">
        <v>183</v>
      </c>
      <c r="B183" s="171" t="s">
        <v>276</v>
      </c>
      <c r="C183" s="171" t="s">
        <v>975</v>
      </c>
      <c r="D183" s="526" t="s">
        <v>349</v>
      </c>
      <c r="E183" s="526" t="s">
        <v>727</v>
      </c>
      <c r="F183" s="184" t="s">
        <v>309</v>
      </c>
      <c r="G183" s="184" t="s">
        <v>18</v>
      </c>
      <c r="H183" s="137" t="s">
        <v>18</v>
      </c>
      <c r="I183" s="184" t="s">
        <v>322</v>
      </c>
      <c r="J183" s="649">
        <v>9</v>
      </c>
      <c r="K183" s="484"/>
      <c r="L183" s="484"/>
      <c r="M183" s="484"/>
      <c r="N183" s="174">
        <v>255</v>
      </c>
      <c r="O183" s="174">
        <v>255</v>
      </c>
      <c r="P183" s="174">
        <v>0</v>
      </c>
      <c r="Q183" s="174"/>
      <c r="R183" s="175" t="e">
        <f t="shared" si="14"/>
        <v>#DIV/0!</v>
      </c>
      <c r="S183" s="175" t="e">
        <f t="shared" si="15"/>
        <v>#DIV/0!</v>
      </c>
      <c r="T183" s="175">
        <f t="shared" si="16"/>
        <v>0</v>
      </c>
      <c r="U183" s="176">
        <f>IF(N183="nio",0,IF(N183&gt;0,VLOOKUP(H183,'3-Productie normen'!A:S,VLOOKUP(N183,'3-Productie normen'!S:T,2,FALSE),FALSE)))</f>
        <v>0</v>
      </c>
      <c r="V183" s="176">
        <f t="shared" si="17"/>
        <v>0</v>
      </c>
      <c r="W183" s="176">
        <f t="shared" si="18"/>
        <v>0</v>
      </c>
      <c r="X183" s="176">
        <f t="shared" si="19"/>
        <v>0</v>
      </c>
      <c r="Y183" s="666">
        <f>VLOOKUP(H183,'3-Productie normen'!A:S,13,FALSE)</f>
        <v>3</v>
      </c>
      <c r="Z183" s="177"/>
      <c r="AB183" s="138">
        <f t="shared" si="20"/>
        <v>4590</v>
      </c>
    </row>
    <row r="184" spans="1:28" ht="14.1" customHeight="1">
      <c r="A184" s="152">
        <v>184</v>
      </c>
      <c r="B184" s="171" t="s">
        <v>276</v>
      </c>
      <c r="C184" s="171" t="s">
        <v>975</v>
      </c>
      <c r="D184" s="526" t="s">
        <v>349</v>
      </c>
      <c r="E184" s="526" t="s">
        <v>728</v>
      </c>
      <c r="F184" s="184" t="s">
        <v>313</v>
      </c>
      <c r="G184" s="184" t="s">
        <v>314</v>
      </c>
      <c r="H184" s="184" t="s">
        <v>1859</v>
      </c>
      <c r="I184" s="184" t="s">
        <v>2209</v>
      </c>
      <c r="J184" s="649">
        <v>19</v>
      </c>
      <c r="K184" s="484"/>
      <c r="L184" s="484"/>
      <c r="M184" s="484"/>
      <c r="N184" s="174">
        <v>255</v>
      </c>
      <c r="O184" s="174"/>
      <c r="P184" s="174">
        <v>0</v>
      </c>
      <c r="Q184" s="174"/>
      <c r="R184" s="175" t="e">
        <f t="shared" si="14"/>
        <v>#DIV/0!</v>
      </c>
      <c r="S184" s="175">
        <f t="shared" si="15"/>
        <v>0</v>
      </c>
      <c r="T184" s="175">
        <f t="shared" si="16"/>
        <v>0</v>
      </c>
      <c r="U184" s="176">
        <f>IF(N184="nio",0,IF(N184&gt;0,VLOOKUP(H184,'3-Productie normen'!A:S,VLOOKUP(N184,'3-Productie normen'!S:T,2,FALSE),FALSE)))</f>
        <v>0</v>
      </c>
      <c r="V184" s="176">
        <f t="shared" si="17"/>
        <v>0</v>
      </c>
      <c r="W184" s="176">
        <f t="shared" si="18"/>
        <v>0</v>
      </c>
      <c r="X184" s="176">
        <f t="shared" si="19"/>
        <v>0</v>
      </c>
      <c r="Y184" s="666">
        <f>VLOOKUP(H184,'3-Productie normen'!A:S,13,FALSE)</f>
        <v>2</v>
      </c>
      <c r="Z184" s="177"/>
      <c r="AB184" s="138">
        <f t="shared" si="20"/>
        <v>4845</v>
      </c>
    </row>
    <row r="185" spans="1:28" s="47" customFormat="1" ht="14.1" customHeight="1">
      <c r="A185" s="152">
        <v>185</v>
      </c>
      <c r="B185" s="171" t="s">
        <v>276</v>
      </c>
      <c r="C185" s="171" t="s">
        <v>975</v>
      </c>
      <c r="D185" s="617" t="s">
        <v>349</v>
      </c>
      <c r="E185" s="617" t="s">
        <v>729</v>
      </c>
      <c r="F185" s="616" t="s">
        <v>609</v>
      </c>
      <c r="G185" s="616" t="s">
        <v>502</v>
      </c>
      <c r="H185" s="137" t="s">
        <v>234</v>
      </c>
      <c r="I185" s="616" t="s">
        <v>320</v>
      </c>
      <c r="J185" s="650">
        <v>33</v>
      </c>
      <c r="K185" s="484"/>
      <c r="L185" s="484"/>
      <c r="M185" s="484"/>
      <c r="N185" s="174">
        <v>255</v>
      </c>
      <c r="O185" s="174"/>
      <c r="P185" s="174">
        <v>0</v>
      </c>
      <c r="Q185" s="174"/>
      <c r="R185" s="175" t="e">
        <f t="shared" si="14"/>
        <v>#DIV/0!</v>
      </c>
      <c r="S185" s="175">
        <f t="shared" si="15"/>
        <v>0</v>
      </c>
      <c r="T185" s="175">
        <f t="shared" si="16"/>
        <v>0</v>
      </c>
      <c r="U185" s="176">
        <f>IF(N185="nio",0,IF(N185&gt;0,VLOOKUP(H185,'3-Productie normen'!A:S,VLOOKUP(N185,'3-Productie normen'!S:T,2,FALSE),FALSE)))</f>
        <v>0</v>
      </c>
      <c r="V185" s="176">
        <f t="shared" si="17"/>
        <v>0</v>
      </c>
      <c r="W185" s="176">
        <f t="shared" si="18"/>
        <v>0</v>
      </c>
      <c r="X185" s="176">
        <f t="shared" si="19"/>
        <v>0</v>
      </c>
      <c r="Y185" s="666">
        <f>VLOOKUP(H185,'3-Productie normen'!A:S,13,FALSE)</f>
        <v>1</v>
      </c>
      <c r="Z185" s="177"/>
      <c r="AA185" s="4"/>
      <c r="AB185" s="138">
        <f t="shared" si="20"/>
        <v>8415</v>
      </c>
    </row>
    <row r="186" spans="1:28" s="47" customFormat="1" ht="14.1" customHeight="1">
      <c r="A186" s="152">
        <v>186</v>
      </c>
      <c r="B186" s="171" t="s">
        <v>276</v>
      </c>
      <c r="C186" s="171" t="s">
        <v>975</v>
      </c>
      <c r="D186" s="617" t="s">
        <v>349</v>
      </c>
      <c r="E186" s="617" t="s">
        <v>730</v>
      </c>
      <c r="F186" s="616" t="s">
        <v>609</v>
      </c>
      <c r="G186" s="616" t="s">
        <v>502</v>
      </c>
      <c r="H186" s="137" t="s">
        <v>234</v>
      </c>
      <c r="I186" s="616" t="s">
        <v>320</v>
      </c>
      <c r="J186" s="650">
        <v>25</v>
      </c>
      <c r="K186" s="484"/>
      <c r="L186" s="484"/>
      <c r="M186" s="484"/>
      <c r="N186" s="174">
        <v>255</v>
      </c>
      <c r="O186" s="174"/>
      <c r="P186" s="174">
        <v>0</v>
      </c>
      <c r="Q186" s="174"/>
      <c r="R186" s="175" t="e">
        <f t="shared" si="14"/>
        <v>#DIV/0!</v>
      </c>
      <c r="S186" s="175">
        <f t="shared" si="15"/>
        <v>0</v>
      </c>
      <c r="T186" s="175">
        <f t="shared" si="16"/>
        <v>0</v>
      </c>
      <c r="U186" s="176">
        <f>IF(N186="nio",0,IF(N186&gt;0,VLOOKUP(H186,'3-Productie normen'!A:S,VLOOKUP(N186,'3-Productie normen'!S:T,2,FALSE),FALSE)))</f>
        <v>0</v>
      </c>
      <c r="V186" s="176">
        <f t="shared" si="17"/>
        <v>0</v>
      </c>
      <c r="W186" s="176">
        <f t="shared" si="18"/>
        <v>0</v>
      </c>
      <c r="X186" s="176">
        <f t="shared" si="19"/>
        <v>0</v>
      </c>
      <c r="Y186" s="666">
        <f>VLOOKUP(H186,'3-Productie normen'!A:S,13,FALSE)</f>
        <v>1</v>
      </c>
      <c r="Z186" s="177"/>
      <c r="AA186" s="4"/>
      <c r="AB186" s="138">
        <f t="shared" si="20"/>
        <v>6375</v>
      </c>
    </row>
    <row r="187" spans="1:28" s="47" customFormat="1" ht="14.1" customHeight="1">
      <c r="A187" s="152">
        <v>187</v>
      </c>
      <c r="B187" s="171" t="s">
        <v>276</v>
      </c>
      <c r="C187" s="171" t="s">
        <v>975</v>
      </c>
      <c r="D187" s="617" t="s">
        <v>349</v>
      </c>
      <c r="E187" s="617" t="s">
        <v>731</v>
      </c>
      <c r="F187" s="616" t="s">
        <v>609</v>
      </c>
      <c r="G187" s="616" t="s">
        <v>502</v>
      </c>
      <c r="H187" s="137" t="s">
        <v>234</v>
      </c>
      <c r="I187" s="616" t="s">
        <v>320</v>
      </c>
      <c r="J187" s="650">
        <v>53</v>
      </c>
      <c r="K187" s="484"/>
      <c r="L187" s="484"/>
      <c r="M187" s="484"/>
      <c r="N187" s="174">
        <v>255</v>
      </c>
      <c r="O187" s="174"/>
      <c r="P187" s="174">
        <v>0</v>
      </c>
      <c r="Q187" s="174"/>
      <c r="R187" s="175" t="e">
        <f t="shared" si="14"/>
        <v>#DIV/0!</v>
      </c>
      <c r="S187" s="175">
        <f t="shared" si="15"/>
        <v>0</v>
      </c>
      <c r="T187" s="175">
        <f t="shared" si="16"/>
        <v>0</v>
      </c>
      <c r="U187" s="176">
        <f>IF(N187="nio",0,IF(N187&gt;0,VLOOKUP(H187,'3-Productie normen'!A:S,VLOOKUP(N187,'3-Productie normen'!S:T,2,FALSE),FALSE)))</f>
        <v>0</v>
      </c>
      <c r="V187" s="176">
        <f t="shared" si="17"/>
        <v>0</v>
      </c>
      <c r="W187" s="176">
        <f t="shared" si="18"/>
        <v>0</v>
      </c>
      <c r="X187" s="176">
        <f t="shared" si="19"/>
        <v>0</v>
      </c>
      <c r="Y187" s="666">
        <f>VLOOKUP(H187,'3-Productie normen'!A:S,13,FALSE)</f>
        <v>1</v>
      </c>
      <c r="Z187" s="177"/>
      <c r="AA187" s="4"/>
      <c r="AB187" s="138">
        <f t="shared" si="20"/>
        <v>13515</v>
      </c>
    </row>
    <row r="188" spans="1:28" s="47" customFormat="1" ht="14.1" customHeight="1">
      <c r="A188" s="152">
        <v>188</v>
      </c>
      <c r="B188" s="171" t="s">
        <v>276</v>
      </c>
      <c r="C188" s="171" t="s">
        <v>975</v>
      </c>
      <c r="D188" s="617" t="s">
        <v>349</v>
      </c>
      <c r="E188" s="617" t="s">
        <v>732</v>
      </c>
      <c r="F188" s="616" t="s">
        <v>609</v>
      </c>
      <c r="G188" s="616" t="s">
        <v>502</v>
      </c>
      <c r="H188" s="137" t="s">
        <v>234</v>
      </c>
      <c r="I188" s="616" t="s">
        <v>320</v>
      </c>
      <c r="J188" s="650">
        <v>25</v>
      </c>
      <c r="K188" s="484"/>
      <c r="L188" s="484"/>
      <c r="M188" s="484"/>
      <c r="N188" s="174">
        <v>255</v>
      </c>
      <c r="O188" s="174"/>
      <c r="P188" s="174">
        <v>0</v>
      </c>
      <c r="Q188" s="174"/>
      <c r="R188" s="175" t="e">
        <f t="shared" si="14"/>
        <v>#DIV/0!</v>
      </c>
      <c r="S188" s="175">
        <f t="shared" si="15"/>
        <v>0</v>
      </c>
      <c r="T188" s="175">
        <f t="shared" si="16"/>
        <v>0</v>
      </c>
      <c r="U188" s="176">
        <f>IF(N188="nio",0,IF(N188&gt;0,VLOOKUP(H188,'3-Productie normen'!A:S,VLOOKUP(N188,'3-Productie normen'!S:T,2,FALSE),FALSE)))</f>
        <v>0</v>
      </c>
      <c r="V188" s="176">
        <f t="shared" si="17"/>
        <v>0</v>
      </c>
      <c r="W188" s="176">
        <f t="shared" si="18"/>
        <v>0</v>
      </c>
      <c r="X188" s="176">
        <f t="shared" si="19"/>
        <v>0</v>
      </c>
      <c r="Y188" s="666">
        <f>VLOOKUP(H188,'3-Productie normen'!A:S,13,FALSE)</f>
        <v>1</v>
      </c>
      <c r="Z188" s="177"/>
      <c r="AA188" s="4"/>
      <c r="AB188" s="138">
        <f t="shared" si="20"/>
        <v>6375</v>
      </c>
    </row>
    <row r="189" spans="1:28" s="47" customFormat="1" ht="14.1" customHeight="1">
      <c r="A189" s="152">
        <v>189</v>
      </c>
      <c r="B189" s="171" t="s">
        <v>276</v>
      </c>
      <c r="C189" s="171" t="s">
        <v>975</v>
      </c>
      <c r="D189" s="617" t="s">
        <v>349</v>
      </c>
      <c r="E189" s="617" t="s">
        <v>733</v>
      </c>
      <c r="F189" s="616" t="s">
        <v>609</v>
      </c>
      <c r="G189" s="616" t="s">
        <v>502</v>
      </c>
      <c r="H189" s="137" t="s">
        <v>234</v>
      </c>
      <c r="I189" s="616" t="s">
        <v>320</v>
      </c>
      <c r="J189" s="650">
        <v>34</v>
      </c>
      <c r="K189" s="484"/>
      <c r="L189" s="484"/>
      <c r="M189" s="484"/>
      <c r="N189" s="174">
        <v>255</v>
      </c>
      <c r="O189" s="174"/>
      <c r="P189" s="174">
        <v>0</v>
      </c>
      <c r="Q189" s="174"/>
      <c r="R189" s="175" t="e">
        <f t="shared" si="14"/>
        <v>#DIV/0!</v>
      </c>
      <c r="S189" s="175">
        <f t="shared" si="15"/>
        <v>0</v>
      </c>
      <c r="T189" s="175">
        <f t="shared" si="16"/>
        <v>0</v>
      </c>
      <c r="U189" s="176">
        <f>IF(N189="nio",0,IF(N189&gt;0,VLOOKUP(H189,'3-Productie normen'!A:S,VLOOKUP(N189,'3-Productie normen'!S:T,2,FALSE),FALSE)))</f>
        <v>0</v>
      </c>
      <c r="V189" s="176">
        <f t="shared" si="17"/>
        <v>0</v>
      </c>
      <c r="W189" s="176">
        <f t="shared" si="18"/>
        <v>0</v>
      </c>
      <c r="X189" s="176">
        <f t="shared" si="19"/>
        <v>0</v>
      </c>
      <c r="Y189" s="666">
        <f>VLOOKUP(H189,'3-Productie normen'!A:S,13,FALSE)</f>
        <v>1</v>
      </c>
      <c r="Z189" s="177"/>
      <c r="AA189" s="4"/>
      <c r="AB189" s="138">
        <f t="shared" si="20"/>
        <v>8670</v>
      </c>
    </row>
    <row r="190" spans="1:28" s="47" customFormat="1" ht="14.1" customHeight="1">
      <c r="A190" s="152">
        <v>190</v>
      </c>
      <c r="B190" s="171" t="s">
        <v>276</v>
      </c>
      <c r="C190" s="171" t="s">
        <v>975</v>
      </c>
      <c r="D190" s="617" t="s">
        <v>349</v>
      </c>
      <c r="E190" s="617" t="s">
        <v>734</v>
      </c>
      <c r="F190" s="616" t="s">
        <v>313</v>
      </c>
      <c r="G190" s="616" t="s">
        <v>314</v>
      </c>
      <c r="H190" s="616" t="s">
        <v>1859</v>
      </c>
      <c r="I190" s="184" t="s">
        <v>2209</v>
      </c>
      <c r="J190" s="650">
        <v>19</v>
      </c>
      <c r="K190" s="484"/>
      <c r="L190" s="484"/>
      <c r="M190" s="484"/>
      <c r="N190" s="174">
        <v>255</v>
      </c>
      <c r="O190" s="174"/>
      <c r="P190" s="174">
        <v>0</v>
      </c>
      <c r="Q190" s="174"/>
      <c r="R190" s="175" t="e">
        <f t="shared" si="14"/>
        <v>#DIV/0!</v>
      </c>
      <c r="S190" s="175">
        <f t="shared" si="15"/>
        <v>0</v>
      </c>
      <c r="T190" s="175">
        <f t="shared" si="16"/>
        <v>0</v>
      </c>
      <c r="U190" s="176">
        <f>IF(N190="nio",0,IF(N190&gt;0,VLOOKUP(H190,'3-Productie normen'!A:S,VLOOKUP(N190,'3-Productie normen'!S:T,2,FALSE),FALSE)))</f>
        <v>0</v>
      </c>
      <c r="V190" s="176">
        <f t="shared" si="17"/>
        <v>0</v>
      </c>
      <c r="W190" s="176">
        <f t="shared" si="18"/>
        <v>0</v>
      </c>
      <c r="X190" s="176">
        <f t="shared" si="19"/>
        <v>0</v>
      </c>
      <c r="Y190" s="666">
        <f>VLOOKUP(H190,'3-Productie normen'!A:S,13,FALSE)</f>
        <v>2</v>
      </c>
      <c r="Z190" s="177"/>
      <c r="AA190" s="4"/>
      <c r="AB190" s="138">
        <f t="shared" si="20"/>
        <v>4845</v>
      </c>
    </row>
    <row r="191" spans="1:28" s="47" customFormat="1" ht="14.1" customHeight="1">
      <c r="A191" s="152">
        <v>191</v>
      </c>
      <c r="B191" s="171" t="s">
        <v>276</v>
      </c>
      <c r="C191" s="171" t="s">
        <v>975</v>
      </c>
      <c r="D191" s="617" t="s">
        <v>349</v>
      </c>
      <c r="E191" s="617" t="s">
        <v>735</v>
      </c>
      <c r="F191" s="616" t="s">
        <v>309</v>
      </c>
      <c r="G191" s="616" t="s">
        <v>18</v>
      </c>
      <c r="H191" s="137" t="s">
        <v>18</v>
      </c>
      <c r="I191" s="616" t="s">
        <v>322</v>
      </c>
      <c r="J191" s="650">
        <v>9</v>
      </c>
      <c r="K191" s="484"/>
      <c r="L191" s="484"/>
      <c r="M191" s="484"/>
      <c r="N191" s="174">
        <v>255</v>
      </c>
      <c r="O191" s="174">
        <v>255</v>
      </c>
      <c r="P191" s="174">
        <v>0</v>
      </c>
      <c r="Q191" s="174"/>
      <c r="R191" s="175" t="e">
        <f t="shared" si="14"/>
        <v>#DIV/0!</v>
      </c>
      <c r="S191" s="175" t="e">
        <f t="shared" si="15"/>
        <v>#DIV/0!</v>
      </c>
      <c r="T191" s="175">
        <f t="shared" si="16"/>
        <v>0</v>
      </c>
      <c r="U191" s="176">
        <f>IF(N191="nio",0,IF(N191&gt;0,VLOOKUP(H191,'3-Productie normen'!A:S,VLOOKUP(N191,'3-Productie normen'!S:T,2,FALSE),FALSE)))</f>
        <v>0</v>
      </c>
      <c r="V191" s="176">
        <f t="shared" si="17"/>
        <v>0</v>
      </c>
      <c r="W191" s="176">
        <f t="shared" si="18"/>
        <v>0</v>
      </c>
      <c r="X191" s="176">
        <f t="shared" si="19"/>
        <v>0</v>
      </c>
      <c r="Y191" s="666">
        <f>VLOOKUP(H191,'3-Productie normen'!A:S,13,FALSE)</f>
        <v>3</v>
      </c>
      <c r="Z191" s="177"/>
      <c r="AA191" s="4"/>
      <c r="AB191" s="138">
        <f t="shared" si="20"/>
        <v>4590</v>
      </c>
    </row>
    <row r="192" spans="1:28" s="47" customFormat="1" ht="14.1" customHeight="1">
      <c r="A192" s="152">
        <v>192</v>
      </c>
      <c r="B192" s="171" t="s">
        <v>276</v>
      </c>
      <c r="C192" s="171" t="s">
        <v>975</v>
      </c>
      <c r="D192" s="617" t="s">
        <v>349</v>
      </c>
      <c r="E192" s="617" t="s">
        <v>736</v>
      </c>
      <c r="F192" s="616" t="s">
        <v>309</v>
      </c>
      <c r="G192" s="616" t="s">
        <v>18</v>
      </c>
      <c r="H192" s="137" t="s">
        <v>18</v>
      </c>
      <c r="I192" s="616" t="s">
        <v>322</v>
      </c>
      <c r="J192" s="650">
        <v>11</v>
      </c>
      <c r="K192" s="484"/>
      <c r="L192" s="484"/>
      <c r="M192" s="484"/>
      <c r="N192" s="174">
        <v>255</v>
      </c>
      <c r="O192" s="174">
        <v>255</v>
      </c>
      <c r="P192" s="174">
        <v>0</v>
      </c>
      <c r="Q192" s="174"/>
      <c r="R192" s="175" t="e">
        <f t="shared" si="14"/>
        <v>#DIV/0!</v>
      </c>
      <c r="S192" s="175" t="e">
        <f t="shared" si="15"/>
        <v>#DIV/0!</v>
      </c>
      <c r="T192" s="175">
        <f t="shared" si="16"/>
        <v>0</v>
      </c>
      <c r="U192" s="176">
        <f>IF(N192="nio",0,IF(N192&gt;0,VLOOKUP(H192,'3-Productie normen'!A:S,VLOOKUP(N192,'3-Productie normen'!S:T,2,FALSE),FALSE)))</f>
        <v>0</v>
      </c>
      <c r="V192" s="176">
        <f t="shared" si="17"/>
        <v>0</v>
      </c>
      <c r="W192" s="176">
        <f t="shared" si="18"/>
        <v>0</v>
      </c>
      <c r="X192" s="176">
        <f t="shared" si="19"/>
        <v>0</v>
      </c>
      <c r="Y192" s="666">
        <f>VLOOKUP(H192,'3-Productie normen'!A:S,13,FALSE)</f>
        <v>3</v>
      </c>
      <c r="Z192" s="177"/>
      <c r="AA192" s="4"/>
      <c r="AB192" s="138">
        <f t="shared" si="20"/>
        <v>5610</v>
      </c>
    </row>
    <row r="193" spans="1:28" s="47" customFormat="1" ht="14.1" customHeight="1">
      <c r="A193" s="152">
        <v>193</v>
      </c>
      <c r="B193" s="171" t="s">
        <v>276</v>
      </c>
      <c r="C193" s="171" t="s">
        <v>975</v>
      </c>
      <c r="D193" s="617" t="s">
        <v>349</v>
      </c>
      <c r="E193" s="617" t="s">
        <v>737</v>
      </c>
      <c r="F193" s="616" t="s">
        <v>563</v>
      </c>
      <c r="G193" s="616" t="s">
        <v>458</v>
      </c>
      <c r="H193" s="616" t="s">
        <v>458</v>
      </c>
      <c r="I193" s="616" t="s">
        <v>323</v>
      </c>
      <c r="J193" s="650">
        <v>17</v>
      </c>
      <c r="K193" s="484"/>
      <c r="L193" s="484"/>
      <c r="M193" s="484"/>
      <c r="N193" s="174">
        <v>52</v>
      </c>
      <c r="O193" s="174"/>
      <c r="P193" s="174">
        <v>0</v>
      </c>
      <c r="Q193" s="174"/>
      <c r="R193" s="175" t="e">
        <f t="shared" si="14"/>
        <v>#DIV/0!</v>
      </c>
      <c r="S193" s="175">
        <f t="shared" si="15"/>
        <v>0</v>
      </c>
      <c r="T193" s="175">
        <f t="shared" si="16"/>
        <v>0</v>
      </c>
      <c r="U193" s="176">
        <f>IF(N193="nio",0,IF(N193&gt;0,VLOOKUP(H193,'3-Productie normen'!A:S,VLOOKUP(N193,'3-Productie normen'!S:T,2,FALSE),FALSE)))</f>
        <v>0</v>
      </c>
      <c r="V193" s="176">
        <f t="shared" si="17"/>
        <v>0</v>
      </c>
      <c r="W193" s="176">
        <f t="shared" si="18"/>
        <v>0</v>
      </c>
      <c r="X193" s="176">
        <f t="shared" si="19"/>
        <v>0</v>
      </c>
      <c r="Y193" s="666">
        <f>VLOOKUP(H193,'3-Productie normen'!A:S,13,FALSE)</f>
        <v>5</v>
      </c>
      <c r="Z193" s="177"/>
      <c r="AA193" s="4"/>
      <c r="AB193" s="138">
        <f t="shared" si="20"/>
        <v>884</v>
      </c>
    </row>
    <row r="194" spans="1:28" ht="14.1" customHeight="1">
      <c r="A194" s="152">
        <v>194</v>
      </c>
      <c r="B194" s="171" t="s">
        <v>276</v>
      </c>
      <c r="C194" s="171" t="s">
        <v>975</v>
      </c>
      <c r="D194" s="526" t="s">
        <v>349</v>
      </c>
      <c r="E194" s="526" t="s">
        <v>738</v>
      </c>
      <c r="F194" s="184" t="s">
        <v>2153</v>
      </c>
      <c r="G194" s="184" t="s">
        <v>316</v>
      </c>
      <c r="H194" s="137" t="s">
        <v>1857</v>
      </c>
      <c r="I194" s="184" t="s">
        <v>327</v>
      </c>
      <c r="J194" s="649">
        <v>325</v>
      </c>
      <c r="K194" s="484"/>
      <c r="L194" s="484"/>
      <c r="M194" s="484"/>
      <c r="N194" s="174">
        <v>255</v>
      </c>
      <c r="O194" s="174"/>
      <c r="P194" s="174">
        <v>0</v>
      </c>
      <c r="Q194" s="174"/>
      <c r="R194" s="175" t="e">
        <f t="shared" si="14"/>
        <v>#DIV/0!</v>
      </c>
      <c r="S194" s="175">
        <f t="shared" si="15"/>
        <v>0</v>
      </c>
      <c r="T194" s="175">
        <f t="shared" si="16"/>
        <v>0</v>
      </c>
      <c r="U194" s="176">
        <f>IF(N194="nio",0,IF(N194&gt;0,VLOOKUP(H194,'3-Productie normen'!A:S,VLOOKUP(N194,'3-Productie normen'!S:T,2,FALSE),FALSE)))</f>
        <v>0</v>
      </c>
      <c r="V194" s="176">
        <f t="shared" si="17"/>
        <v>0</v>
      </c>
      <c r="W194" s="176">
        <f t="shared" si="18"/>
        <v>0</v>
      </c>
      <c r="X194" s="176">
        <f t="shared" si="19"/>
        <v>0</v>
      </c>
      <c r="Y194" s="666">
        <f>VLOOKUP(H194,'3-Productie normen'!A:S,13,FALSE)</f>
        <v>1</v>
      </c>
      <c r="Z194" s="177"/>
      <c r="AB194" s="138">
        <f t="shared" si="20"/>
        <v>82875</v>
      </c>
    </row>
    <row r="195" spans="1:28" ht="14.1" customHeight="1">
      <c r="A195" s="152">
        <v>195</v>
      </c>
      <c r="B195" s="171" t="s">
        <v>276</v>
      </c>
      <c r="C195" s="171" t="s">
        <v>975</v>
      </c>
      <c r="D195" s="526" t="s">
        <v>279</v>
      </c>
      <c r="E195" s="526" t="s">
        <v>739</v>
      </c>
      <c r="F195" s="184" t="s">
        <v>281</v>
      </c>
      <c r="G195" s="184" t="s">
        <v>233</v>
      </c>
      <c r="H195" s="173" t="s">
        <v>1857</v>
      </c>
      <c r="I195" s="184" t="s">
        <v>323</v>
      </c>
      <c r="J195" s="649">
        <v>21</v>
      </c>
      <c r="K195" s="484"/>
      <c r="L195" s="484"/>
      <c r="M195" s="484"/>
      <c r="N195" s="174">
        <v>255</v>
      </c>
      <c r="O195" s="174"/>
      <c r="P195" s="174">
        <v>0</v>
      </c>
      <c r="Q195" s="174"/>
      <c r="R195" s="175" t="e">
        <f t="shared" si="14"/>
        <v>#DIV/0!</v>
      </c>
      <c r="S195" s="175">
        <f t="shared" si="15"/>
        <v>0</v>
      </c>
      <c r="T195" s="175">
        <f t="shared" si="16"/>
        <v>0</v>
      </c>
      <c r="U195" s="176">
        <f>IF(N195="nio",0,IF(N195&gt;0,VLOOKUP(H195,'3-Productie normen'!A:S,VLOOKUP(N195,'3-Productie normen'!S:T,2,FALSE),FALSE)))</f>
        <v>0</v>
      </c>
      <c r="V195" s="176">
        <f t="shared" si="17"/>
        <v>0</v>
      </c>
      <c r="W195" s="176">
        <f t="shared" si="18"/>
        <v>0</v>
      </c>
      <c r="X195" s="176">
        <f t="shared" si="19"/>
        <v>0</v>
      </c>
      <c r="Y195" s="666">
        <f>VLOOKUP(H195,'3-Productie normen'!A:S,13,FALSE)</f>
        <v>1</v>
      </c>
      <c r="Z195" s="177"/>
      <c r="AB195" s="138">
        <f t="shared" si="20"/>
        <v>5355</v>
      </c>
    </row>
    <row r="196" spans="1:28" ht="14.1" customHeight="1">
      <c r="A196" s="152">
        <v>196</v>
      </c>
      <c r="B196" s="171" t="s">
        <v>276</v>
      </c>
      <c r="C196" s="171" t="s">
        <v>975</v>
      </c>
      <c r="D196" s="526" t="s">
        <v>279</v>
      </c>
      <c r="E196" s="526" t="s">
        <v>740</v>
      </c>
      <c r="F196" s="184" t="s">
        <v>609</v>
      </c>
      <c r="G196" s="184" t="s">
        <v>502</v>
      </c>
      <c r="H196" s="137" t="s">
        <v>234</v>
      </c>
      <c r="I196" s="184" t="s">
        <v>328</v>
      </c>
      <c r="J196" s="649">
        <v>32</v>
      </c>
      <c r="K196" s="484"/>
      <c r="L196" s="484"/>
      <c r="M196" s="484"/>
      <c r="N196" s="174">
        <v>255</v>
      </c>
      <c r="O196" s="174"/>
      <c r="P196" s="174">
        <v>0</v>
      </c>
      <c r="Q196" s="174"/>
      <c r="R196" s="175" t="e">
        <f t="shared" si="14"/>
        <v>#DIV/0!</v>
      </c>
      <c r="S196" s="175">
        <f t="shared" si="15"/>
        <v>0</v>
      </c>
      <c r="T196" s="175">
        <f t="shared" si="16"/>
        <v>0</v>
      </c>
      <c r="U196" s="176">
        <f>IF(N196="nio",0,IF(N196&gt;0,VLOOKUP(H196,'3-Productie normen'!A:S,VLOOKUP(N196,'3-Productie normen'!S:T,2,FALSE),FALSE)))</f>
        <v>0</v>
      </c>
      <c r="V196" s="176">
        <f t="shared" si="17"/>
        <v>0</v>
      </c>
      <c r="W196" s="176">
        <f t="shared" si="18"/>
        <v>0</v>
      </c>
      <c r="X196" s="176">
        <f t="shared" si="19"/>
        <v>0</v>
      </c>
      <c r="Y196" s="666">
        <f>VLOOKUP(H196,'3-Productie normen'!A:S,13,FALSE)</f>
        <v>1</v>
      </c>
      <c r="Z196" s="177"/>
      <c r="AB196" s="138">
        <f t="shared" si="20"/>
        <v>8160</v>
      </c>
    </row>
    <row r="197" spans="1:28" ht="14.1" customHeight="1">
      <c r="A197" s="152">
        <v>197</v>
      </c>
      <c r="B197" s="171" t="s">
        <v>276</v>
      </c>
      <c r="C197" s="171" t="s">
        <v>975</v>
      </c>
      <c r="D197" s="526" t="s">
        <v>279</v>
      </c>
      <c r="E197" s="526" t="s">
        <v>741</v>
      </c>
      <c r="F197" s="184" t="s">
        <v>281</v>
      </c>
      <c r="G197" s="184" t="s">
        <v>233</v>
      </c>
      <c r="H197" s="173" t="s">
        <v>1857</v>
      </c>
      <c r="I197" s="184" t="s">
        <v>323</v>
      </c>
      <c r="J197" s="649">
        <v>58</v>
      </c>
      <c r="K197" s="484"/>
      <c r="L197" s="484"/>
      <c r="M197" s="484"/>
      <c r="N197" s="174">
        <v>255</v>
      </c>
      <c r="O197" s="174"/>
      <c r="P197" s="174">
        <v>0</v>
      </c>
      <c r="Q197" s="174"/>
      <c r="R197" s="175" t="e">
        <f t="shared" si="14"/>
        <v>#DIV/0!</v>
      </c>
      <c r="S197" s="175">
        <f t="shared" si="15"/>
        <v>0</v>
      </c>
      <c r="T197" s="175">
        <f t="shared" si="16"/>
        <v>0</v>
      </c>
      <c r="U197" s="176">
        <f>IF(N197="nio",0,IF(N197&gt;0,VLOOKUP(H197,'3-Productie normen'!A:S,VLOOKUP(N197,'3-Productie normen'!S:T,2,FALSE),FALSE)))</f>
        <v>0</v>
      </c>
      <c r="V197" s="176">
        <f t="shared" si="17"/>
        <v>0</v>
      </c>
      <c r="W197" s="176">
        <f t="shared" si="18"/>
        <v>0</v>
      </c>
      <c r="X197" s="176">
        <f t="shared" si="19"/>
        <v>0</v>
      </c>
      <c r="Y197" s="666">
        <f>VLOOKUP(H197,'3-Productie normen'!A:S,13,FALSE)</f>
        <v>1</v>
      </c>
      <c r="Z197" s="177"/>
      <c r="AB197" s="138">
        <f t="shared" si="20"/>
        <v>14790</v>
      </c>
    </row>
    <row r="198" spans="1:28" ht="14.1" customHeight="1">
      <c r="A198" s="152">
        <v>198</v>
      </c>
      <c r="B198" s="171" t="s">
        <v>276</v>
      </c>
      <c r="C198" s="171" t="s">
        <v>975</v>
      </c>
      <c r="D198" s="526" t="s">
        <v>279</v>
      </c>
      <c r="E198" s="526" t="s">
        <v>742</v>
      </c>
      <c r="F198" s="184" t="s">
        <v>281</v>
      </c>
      <c r="G198" s="184" t="s">
        <v>233</v>
      </c>
      <c r="H198" s="173" t="s">
        <v>1857</v>
      </c>
      <c r="I198" s="184" t="s">
        <v>323</v>
      </c>
      <c r="J198" s="649">
        <v>26</v>
      </c>
      <c r="K198" s="484"/>
      <c r="L198" s="484"/>
      <c r="M198" s="484"/>
      <c r="N198" s="174">
        <v>255</v>
      </c>
      <c r="O198" s="174"/>
      <c r="P198" s="174">
        <v>0</v>
      </c>
      <c r="Q198" s="174"/>
      <c r="R198" s="175" t="e">
        <f t="shared" si="14"/>
        <v>#DIV/0!</v>
      </c>
      <c r="S198" s="175">
        <f t="shared" si="15"/>
        <v>0</v>
      </c>
      <c r="T198" s="175">
        <f t="shared" si="16"/>
        <v>0</v>
      </c>
      <c r="U198" s="176">
        <f>IF(N198="nio",0,IF(N198&gt;0,VLOOKUP(H198,'3-Productie normen'!A:S,VLOOKUP(N198,'3-Productie normen'!S:T,2,FALSE),FALSE)))</f>
        <v>0</v>
      </c>
      <c r="V198" s="176">
        <f t="shared" si="17"/>
        <v>0</v>
      </c>
      <c r="W198" s="176">
        <f t="shared" si="18"/>
        <v>0</v>
      </c>
      <c r="X198" s="176">
        <f t="shared" si="19"/>
        <v>0</v>
      </c>
      <c r="Y198" s="666">
        <f>VLOOKUP(H198,'3-Productie normen'!A:S,13,FALSE)</f>
        <v>1</v>
      </c>
      <c r="Z198" s="177"/>
      <c r="AB198" s="138">
        <f t="shared" si="20"/>
        <v>6630</v>
      </c>
    </row>
    <row r="199" spans="1:28" ht="14.1" customHeight="1">
      <c r="A199" s="152">
        <v>199</v>
      </c>
      <c r="B199" s="171" t="s">
        <v>276</v>
      </c>
      <c r="C199" s="171" t="s">
        <v>975</v>
      </c>
      <c r="D199" s="526" t="s">
        <v>279</v>
      </c>
      <c r="E199" s="526">
        <v>205</v>
      </c>
      <c r="F199" s="184" t="s">
        <v>743</v>
      </c>
      <c r="G199" s="184" t="s">
        <v>233</v>
      </c>
      <c r="H199" s="173" t="s">
        <v>1857</v>
      </c>
      <c r="I199" s="184" t="s">
        <v>323</v>
      </c>
      <c r="J199" s="649">
        <v>48</v>
      </c>
      <c r="K199" s="484"/>
      <c r="L199" s="484"/>
      <c r="M199" s="484"/>
      <c r="N199" s="174">
        <v>255</v>
      </c>
      <c r="O199" s="174"/>
      <c r="P199" s="174">
        <v>0</v>
      </c>
      <c r="Q199" s="174"/>
      <c r="R199" s="175" t="e">
        <f t="shared" si="14"/>
        <v>#DIV/0!</v>
      </c>
      <c r="S199" s="175">
        <f t="shared" si="15"/>
        <v>0</v>
      </c>
      <c r="T199" s="175">
        <f t="shared" si="16"/>
        <v>0</v>
      </c>
      <c r="U199" s="176">
        <f>IF(N199="nio",0,IF(N199&gt;0,VLOOKUP(H199,'3-Productie normen'!A:S,VLOOKUP(N199,'3-Productie normen'!S:T,2,FALSE),FALSE)))</f>
        <v>0</v>
      </c>
      <c r="V199" s="176">
        <f t="shared" si="17"/>
        <v>0</v>
      </c>
      <c r="W199" s="176">
        <f t="shared" si="18"/>
        <v>0</v>
      </c>
      <c r="X199" s="176">
        <f t="shared" si="19"/>
        <v>0</v>
      </c>
      <c r="Y199" s="666">
        <f>VLOOKUP(H199,'3-Productie normen'!A:S,13,FALSE)</f>
        <v>1</v>
      </c>
      <c r="Z199" s="177"/>
      <c r="AB199" s="138">
        <f t="shared" si="20"/>
        <v>12240</v>
      </c>
    </row>
    <row r="200" spans="1:28" ht="14.1" customHeight="1">
      <c r="A200" s="152">
        <v>200</v>
      </c>
      <c r="B200" s="171" t="s">
        <v>276</v>
      </c>
      <c r="C200" s="171" t="s">
        <v>975</v>
      </c>
      <c r="D200" s="526" t="s">
        <v>279</v>
      </c>
      <c r="E200" s="526" t="s">
        <v>744</v>
      </c>
      <c r="F200" s="184" t="s">
        <v>281</v>
      </c>
      <c r="G200" s="184" t="s">
        <v>233</v>
      </c>
      <c r="H200" s="173" t="s">
        <v>1857</v>
      </c>
      <c r="I200" s="184" t="s">
        <v>323</v>
      </c>
      <c r="J200" s="649">
        <v>22</v>
      </c>
      <c r="K200" s="484"/>
      <c r="L200" s="484"/>
      <c r="M200" s="484"/>
      <c r="N200" s="174">
        <v>255</v>
      </c>
      <c r="O200" s="174"/>
      <c r="P200" s="174">
        <v>0</v>
      </c>
      <c r="Q200" s="174"/>
      <c r="R200" s="175" t="e">
        <f t="shared" si="14"/>
        <v>#DIV/0!</v>
      </c>
      <c r="S200" s="175">
        <f t="shared" si="15"/>
        <v>0</v>
      </c>
      <c r="T200" s="175">
        <f t="shared" si="16"/>
        <v>0</v>
      </c>
      <c r="U200" s="176">
        <f>IF(N200="nio",0,IF(N200&gt;0,VLOOKUP(H200,'3-Productie normen'!A:S,VLOOKUP(N200,'3-Productie normen'!S:T,2,FALSE),FALSE)))</f>
        <v>0</v>
      </c>
      <c r="V200" s="176">
        <f t="shared" si="17"/>
        <v>0</v>
      </c>
      <c r="W200" s="176">
        <f t="shared" si="18"/>
        <v>0</v>
      </c>
      <c r="X200" s="176">
        <f t="shared" si="19"/>
        <v>0</v>
      </c>
      <c r="Y200" s="666">
        <f>VLOOKUP(H200,'3-Productie normen'!A:S,13,FALSE)</f>
        <v>1</v>
      </c>
      <c r="Z200" s="177"/>
      <c r="AB200" s="138">
        <f t="shared" si="20"/>
        <v>5610</v>
      </c>
    </row>
    <row r="201" spans="1:28" ht="14.1" customHeight="1">
      <c r="A201" s="152">
        <v>201</v>
      </c>
      <c r="B201" s="171" t="s">
        <v>276</v>
      </c>
      <c r="C201" s="171" t="s">
        <v>975</v>
      </c>
      <c r="D201" s="526" t="s">
        <v>279</v>
      </c>
      <c r="E201" s="526" t="s">
        <v>745</v>
      </c>
      <c r="F201" s="184" t="s">
        <v>281</v>
      </c>
      <c r="G201" s="184" t="s">
        <v>233</v>
      </c>
      <c r="H201" s="173" t="s">
        <v>1857</v>
      </c>
      <c r="I201" s="184" t="s">
        <v>323</v>
      </c>
      <c r="J201" s="649">
        <v>25</v>
      </c>
      <c r="K201" s="484"/>
      <c r="L201" s="484"/>
      <c r="M201" s="484"/>
      <c r="N201" s="174">
        <v>255</v>
      </c>
      <c r="O201" s="174"/>
      <c r="P201" s="174">
        <v>0</v>
      </c>
      <c r="Q201" s="174"/>
      <c r="R201" s="175" t="e">
        <f t="shared" si="14"/>
        <v>#DIV/0!</v>
      </c>
      <c r="S201" s="175">
        <f t="shared" si="15"/>
        <v>0</v>
      </c>
      <c r="T201" s="175">
        <f t="shared" si="16"/>
        <v>0</v>
      </c>
      <c r="U201" s="176">
        <f>IF(N201="nio",0,IF(N201&gt;0,VLOOKUP(H201,'3-Productie normen'!A:S,VLOOKUP(N201,'3-Productie normen'!S:T,2,FALSE),FALSE)))</f>
        <v>0</v>
      </c>
      <c r="V201" s="176">
        <f t="shared" si="17"/>
        <v>0</v>
      </c>
      <c r="W201" s="176">
        <f t="shared" si="18"/>
        <v>0</v>
      </c>
      <c r="X201" s="176">
        <f t="shared" si="19"/>
        <v>0</v>
      </c>
      <c r="Y201" s="666">
        <f>VLOOKUP(H201,'3-Productie normen'!A:S,13,FALSE)</f>
        <v>1</v>
      </c>
      <c r="Z201" s="177"/>
      <c r="AB201" s="138">
        <f t="shared" si="20"/>
        <v>6375</v>
      </c>
    </row>
    <row r="202" spans="1:28" ht="14.1" customHeight="1">
      <c r="A202" s="152">
        <v>202</v>
      </c>
      <c r="B202" s="171" t="s">
        <v>276</v>
      </c>
      <c r="C202" s="171" t="s">
        <v>975</v>
      </c>
      <c r="D202" s="526" t="s">
        <v>279</v>
      </c>
      <c r="E202" s="526" t="s">
        <v>746</v>
      </c>
      <c r="F202" s="184" t="s">
        <v>281</v>
      </c>
      <c r="G202" s="184" t="s">
        <v>233</v>
      </c>
      <c r="H202" s="173" t="s">
        <v>1857</v>
      </c>
      <c r="I202" s="184" t="s">
        <v>323</v>
      </c>
      <c r="J202" s="649">
        <v>19</v>
      </c>
      <c r="K202" s="484"/>
      <c r="L202" s="484"/>
      <c r="M202" s="484"/>
      <c r="N202" s="174">
        <v>255</v>
      </c>
      <c r="O202" s="174"/>
      <c r="P202" s="174">
        <v>0</v>
      </c>
      <c r="Q202" s="174"/>
      <c r="R202" s="175" t="e">
        <f t="shared" ref="R202:R265" si="21">IF(N202="nio",0,IF(N202&gt;0,N202*J202/U202,0))*K202</f>
        <v>#DIV/0!</v>
      </c>
      <c r="S202" s="175">
        <f t="shared" ref="S202:S265" si="22">IF(O202&gt;0,O202*J202/V202,0)*L202</f>
        <v>0</v>
      </c>
      <c r="T202" s="175">
        <f t="shared" ref="T202:T265" si="23">IF(P202&gt;0,P202*J202/W202,0)*M202</f>
        <v>0</v>
      </c>
      <c r="U202" s="176">
        <f>IF(N202="nio",0,IF(N202&gt;0,VLOOKUP(H202,'3-Productie normen'!A:S,VLOOKUP(N202,'3-Productie normen'!S:T,2,FALSE),FALSE)))</f>
        <v>0</v>
      </c>
      <c r="V202" s="176">
        <f t="shared" ref="V202:V265" si="24">IF(O202&gt;0,U202*$V$8,0)</f>
        <v>0</v>
      </c>
      <c r="W202" s="176">
        <f t="shared" ref="W202:W265" si="25">IF(P202&gt;0,U202*$W$8,0)</f>
        <v>0</v>
      </c>
      <c r="X202" s="176">
        <f t="shared" ref="X202:X265" si="26">IF(Q202&gt;0,U202*$X$8,0)</f>
        <v>0</v>
      </c>
      <c r="Y202" s="666">
        <f>VLOOKUP(H202,'3-Productie normen'!A:S,13,FALSE)</f>
        <v>1</v>
      </c>
      <c r="Z202" s="177"/>
      <c r="AB202" s="138">
        <f t="shared" ref="AB202:AB265" si="27">SUM(N202:P202)*J202</f>
        <v>4845</v>
      </c>
    </row>
    <row r="203" spans="1:28" ht="14.1" customHeight="1">
      <c r="A203" s="152">
        <v>203</v>
      </c>
      <c r="B203" s="171" t="s">
        <v>276</v>
      </c>
      <c r="C203" s="171" t="s">
        <v>975</v>
      </c>
      <c r="D203" s="526" t="s">
        <v>279</v>
      </c>
      <c r="E203" s="526" t="s">
        <v>747</v>
      </c>
      <c r="F203" s="184" t="s">
        <v>355</v>
      </c>
      <c r="G203" s="184" t="s">
        <v>368</v>
      </c>
      <c r="H203" s="137" t="s">
        <v>368</v>
      </c>
      <c r="I203" s="184" t="s">
        <v>323</v>
      </c>
      <c r="J203" s="649">
        <v>18</v>
      </c>
      <c r="K203" s="484"/>
      <c r="L203" s="484"/>
      <c r="M203" s="484"/>
      <c r="N203" s="174">
        <v>255</v>
      </c>
      <c r="O203" s="174"/>
      <c r="P203" s="174">
        <v>0</v>
      </c>
      <c r="Q203" s="174"/>
      <c r="R203" s="175" t="e">
        <f t="shared" si="21"/>
        <v>#DIV/0!</v>
      </c>
      <c r="S203" s="175">
        <f t="shared" si="22"/>
        <v>0</v>
      </c>
      <c r="T203" s="175">
        <f t="shared" si="23"/>
        <v>0</v>
      </c>
      <c r="U203" s="176">
        <f>IF(N203="nio",0,IF(N203&gt;0,VLOOKUP(H203,'3-Productie normen'!A:S,VLOOKUP(N203,'3-Productie normen'!S:T,2,FALSE),FALSE)))</f>
        <v>0</v>
      </c>
      <c r="V203" s="176">
        <f t="shared" si="24"/>
        <v>0</v>
      </c>
      <c r="W203" s="176">
        <f t="shared" si="25"/>
        <v>0</v>
      </c>
      <c r="X203" s="176">
        <f t="shared" si="26"/>
        <v>0</v>
      </c>
      <c r="Y203" s="666">
        <f>VLOOKUP(H203,'3-Productie normen'!A:S,13,FALSE)</f>
        <v>5</v>
      </c>
      <c r="Z203" s="177"/>
      <c r="AB203" s="138">
        <f t="shared" si="27"/>
        <v>4590</v>
      </c>
    </row>
    <row r="204" spans="1:28" ht="14.1" customHeight="1">
      <c r="A204" s="152">
        <v>204</v>
      </c>
      <c r="B204" s="171" t="s">
        <v>276</v>
      </c>
      <c r="C204" s="171" t="s">
        <v>975</v>
      </c>
      <c r="D204" s="526" t="s">
        <v>279</v>
      </c>
      <c r="E204" s="526" t="s">
        <v>748</v>
      </c>
      <c r="F204" s="184" t="s">
        <v>571</v>
      </c>
      <c r="G204" s="184" t="s">
        <v>286</v>
      </c>
      <c r="H204" s="180" t="s">
        <v>223</v>
      </c>
      <c r="I204" s="184" t="s">
        <v>114</v>
      </c>
      <c r="J204" s="649">
        <v>1</v>
      </c>
      <c r="K204" s="484"/>
      <c r="L204" s="484"/>
      <c r="M204" s="484"/>
      <c r="N204" s="540" t="s">
        <v>223</v>
      </c>
      <c r="O204" s="174"/>
      <c r="P204" s="174">
        <v>0</v>
      </c>
      <c r="Q204" s="174"/>
      <c r="R204" s="175">
        <f t="shared" si="21"/>
        <v>0</v>
      </c>
      <c r="S204" s="175">
        <f t="shared" si="22"/>
        <v>0</v>
      </c>
      <c r="T204" s="175">
        <f t="shared" si="23"/>
        <v>0</v>
      </c>
      <c r="U204" s="176">
        <f>IF(N204="nio",0,IF(N204&gt;0,VLOOKUP(H204,'3-Productie normen'!A:S,VLOOKUP(N204,'3-Productie normen'!S:T,2,FALSE),FALSE)))</f>
        <v>0</v>
      </c>
      <c r="V204" s="176">
        <f t="shared" si="24"/>
        <v>0</v>
      </c>
      <c r="W204" s="176">
        <f t="shared" si="25"/>
        <v>0</v>
      </c>
      <c r="X204" s="176">
        <f t="shared" si="26"/>
        <v>0</v>
      </c>
      <c r="Y204" s="666">
        <f>VLOOKUP(H204,'3-Productie normen'!A:S,13,FALSE)</f>
        <v>0</v>
      </c>
      <c r="Z204" s="177"/>
      <c r="AB204" s="138">
        <f t="shared" si="27"/>
        <v>0</v>
      </c>
    </row>
    <row r="205" spans="1:28" ht="14.1" customHeight="1">
      <c r="A205" s="152">
        <v>205</v>
      </c>
      <c r="B205" s="171" t="s">
        <v>276</v>
      </c>
      <c r="C205" s="171" t="s">
        <v>975</v>
      </c>
      <c r="D205" s="526" t="s">
        <v>279</v>
      </c>
      <c r="E205" s="526">
        <v>211</v>
      </c>
      <c r="F205" s="184" t="s">
        <v>743</v>
      </c>
      <c r="G205" s="184" t="s">
        <v>233</v>
      </c>
      <c r="H205" s="173" t="s">
        <v>1857</v>
      </c>
      <c r="I205" s="184" t="s">
        <v>323</v>
      </c>
      <c r="J205" s="649">
        <v>18</v>
      </c>
      <c r="K205" s="484"/>
      <c r="L205" s="484"/>
      <c r="M205" s="484"/>
      <c r="N205" s="174">
        <v>255</v>
      </c>
      <c r="O205" s="174"/>
      <c r="P205" s="174">
        <v>0</v>
      </c>
      <c r="Q205" s="174"/>
      <c r="R205" s="175" t="e">
        <f t="shared" si="21"/>
        <v>#DIV/0!</v>
      </c>
      <c r="S205" s="175">
        <f t="shared" si="22"/>
        <v>0</v>
      </c>
      <c r="T205" s="175">
        <f t="shared" si="23"/>
        <v>0</v>
      </c>
      <c r="U205" s="176">
        <f>IF(N205="nio",0,IF(N205&gt;0,VLOOKUP(H205,'3-Productie normen'!A:S,VLOOKUP(N205,'3-Productie normen'!S:T,2,FALSE),FALSE)))</f>
        <v>0</v>
      </c>
      <c r="V205" s="176">
        <f t="shared" si="24"/>
        <v>0</v>
      </c>
      <c r="W205" s="176">
        <f t="shared" si="25"/>
        <v>0</v>
      </c>
      <c r="X205" s="176">
        <f t="shared" si="26"/>
        <v>0</v>
      </c>
      <c r="Y205" s="666">
        <f>VLOOKUP(H205,'3-Productie normen'!A:S,13,FALSE)</f>
        <v>1</v>
      </c>
      <c r="Z205" s="177"/>
      <c r="AB205" s="138">
        <f t="shared" si="27"/>
        <v>4590</v>
      </c>
    </row>
    <row r="206" spans="1:28" ht="14.1" customHeight="1">
      <c r="A206" s="152">
        <v>206</v>
      </c>
      <c r="B206" s="171" t="s">
        <v>276</v>
      </c>
      <c r="C206" s="171" t="s">
        <v>975</v>
      </c>
      <c r="D206" s="526" t="s">
        <v>279</v>
      </c>
      <c r="E206" s="526" t="s">
        <v>749</v>
      </c>
      <c r="F206" s="184" t="s">
        <v>281</v>
      </c>
      <c r="G206" s="184" t="s">
        <v>233</v>
      </c>
      <c r="H206" s="173" t="s">
        <v>1857</v>
      </c>
      <c r="I206" s="184" t="s">
        <v>323</v>
      </c>
      <c r="J206" s="649">
        <v>77</v>
      </c>
      <c r="K206" s="484"/>
      <c r="L206" s="484"/>
      <c r="M206" s="484"/>
      <c r="N206" s="174">
        <v>255</v>
      </c>
      <c r="O206" s="174"/>
      <c r="P206" s="174">
        <v>0</v>
      </c>
      <c r="Q206" s="174"/>
      <c r="R206" s="175" t="e">
        <f t="shared" si="21"/>
        <v>#DIV/0!</v>
      </c>
      <c r="S206" s="175">
        <f t="shared" si="22"/>
        <v>0</v>
      </c>
      <c r="T206" s="175">
        <f t="shared" si="23"/>
        <v>0</v>
      </c>
      <c r="U206" s="176">
        <f>IF(N206="nio",0,IF(N206&gt;0,VLOOKUP(H206,'3-Productie normen'!A:S,VLOOKUP(N206,'3-Productie normen'!S:T,2,FALSE),FALSE)))</f>
        <v>0</v>
      </c>
      <c r="V206" s="176">
        <f t="shared" si="24"/>
        <v>0</v>
      </c>
      <c r="W206" s="176">
        <f t="shared" si="25"/>
        <v>0</v>
      </c>
      <c r="X206" s="176">
        <f t="shared" si="26"/>
        <v>0</v>
      </c>
      <c r="Y206" s="666">
        <f>VLOOKUP(H206,'3-Productie normen'!A:S,13,FALSE)</f>
        <v>1</v>
      </c>
      <c r="Z206" s="177"/>
      <c r="AB206" s="138">
        <f t="shared" si="27"/>
        <v>19635</v>
      </c>
    </row>
    <row r="207" spans="1:28" ht="14.1" customHeight="1">
      <c r="A207" s="152">
        <v>207</v>
      </c>
      <c r="B207" s="171" t="s">
        <v>276</v>
      </c>
      <c r="C207" s="171" t="s">
        <v>975</v>
      </c>
      <c r="D207" s="526" t="s">
        <v>279</v>
      </c>
      <c r="E207" s="526" t="s">
        <v>750</v>
      </c>
      <c r="F207" s="184" t="s">
        <v>281</v>
      </c>
      <c r="G207" s="184" t="s">
        <v>233</v>
      </c>
      <c r="H207" s="173" t="s">
        <v>1857</v>
      </c>
      <c r="I207" s="184" t="s">
        <v>323</v>
      </c>
      <c r="J207" s="649">
        <v>30</v>
      </c>
      <c r="K207" s="484"/>
      <c r="L207" s="484"/>
      <c r="M207" s="484"/>
      <c r="N207" s="174">
        <v>255</v>
      </c>
      <c r="O207" s="174"/>
      <c r="P207" s="174">
        <v>0</v>
      </c>
      <c r="Q207" s="174"/>
      <c r="R207" s="175" t="e">
        <f t="shared" si="21"/>
        <v>#DIV/0!</v>
      </c>
      <c r="S207" s="175">
        <f t="shared" si="22"/>
        <v>0</v>
      </c>
      <c r="T207" s="175">
        <f t="shared" si="23"/>
        <v>0</v>
      </c>
      <c r="U207" s="176">
        <f>IF(N207="nio",0,IF(N207&gt;0,VLOOKUP(H207,'3-Productie normen'!A:S,VLOOKUP(N207,'3-Productie normen'!S:T,2,FALSE),FALSE)))</f>
        <v>0</v>
      </c>
      <c r="V207" s="176">
        <f t="shared" si="24"/>
        <v>0</v>
      </c>
      <c r="W207" s="176">
        <f t="shared" si="25"/>
        <v>0</v>
      </c>
      <c r="X207" s="176">
        <f t="shared" si="26"/>
        <v>0</v>
      </c>
      <c r="Y207" s="666">
        <f>VLOOKUP(H207,'3-Productie normen'!A:S,13,FALSE)</f>
        <v>1</v>
      </c>
      <c r="Z207" s="177"/>
      <c r="AB207" s="138">
        <f t="shared" si="27"/>
        <v>7650</v>
      </c>
    </row>
    <row r="208" spans="1:28" ht="14.1" customHeight="1">
      <c r="A208" s="152">
        <v>208</v>
      </c>
      <c r="B208" s="171" t="s">
        <v>276</v>
      </c>
      <c r="C208" s="171" t="s">
        <v>975</v>
      </c>
      <c r="D208" s="526" t="s">
        <v>279</v>
      </c>
      <c r="E208" s="526" t="s">
        <v>751</v>
      </c>
      <c r="F208" s="184" t="s">
        <v>281</v>
      </c>
      <c r="G208" s="184" t="s">
        <v>233</v>
      </c>
      <c r="H208" s="173" t="s">
        <v>1857</v>
      </c>
      <c r="I208" s="184" t="s">
        <v>323</v>
      </c>
      <c r="J208" s="649">
        <v>30</v>
      </c>
      <c r="K208" s="484"/>
      <c r="L208" s="484"/>
      <c r="M208" s="484"/>
      <c r="N208" s="174">
        <v>255</v>
      </c>
      <c r="O208" s="174"/>
      <c r="P208" s="174">
        <v>0</v>
      </c>
      <c r="Q208" s="174"/>
      <c r="R208" s="175" t="e">
        <f t="shared" si="21"/>
        <v>#DIV/0!</v>
      </c>
      <c r="S208" s="175">
        <f t="shared" si="22"/>
        <v>0</v>
      </c>
      <c r="T208" s="175">
        <f t="shared" si="23"/>
        <v>0</v>
      </c>
      <c r="U208" s="176">
        <f>IF(N208="nio",0,IF(N208&gt;0,VLOOKUP(H208,'3-Productie normen'!A:S,VLOOKUP(N208,'3-Productie normen'!S:T,2,FALSE),FALSE)))</f>
        <v>0</v>
      </c>
      <c r="V208" s="176">
        <f t="shared" si="24"/>
        <v>0</v>
      </c>
      <c r="W208" s="176">
        <f t="shared" si="25"/>
        <v>0</v>
      </c>
      <c r="X208" s="176">
        <f t="shared" si="26"/>
        <v>0</v>
      </c>
      <c r="Y208" s="666">
        <f>VLOOKUP(H208,'3-Productie normen'!A:S,13,FALSE)</f>
        <v>1</v>
      </c>
      <c r="Z208" s="177"/>
      <c r="AB208" s="138">
        <f t="shared" si="27"/>
        <v>7650</v>
      </c>
    </row>
    <row r="209" spans="1:28" ht="14.1" customHeight="1">
      <c r="A209" s="152">
        <v>209</v>
      </c>
      <c r="B209" s="171" t="s">
        <v>276</v>
      </c>
      <c r="C209" s="171" t="s">
        <v>975</v>
      </c>
      <c r="D209" s="526" t="s">
        <v>279</v>
      </c>
      <c r="E209" s="526" t="s">
        <v>752</v>
      </c>
      <c r="F209" s="184" t="s">
        <v>281</v>
      </c>
      <c r="G209" s="184" t="s">
        <v>233</v>
      </c>
      <c r="H209" s="173" t="s">
        <v>1857</v>
      </c>
      <c r="I209" s="184" t="s">
        <v>323</v>
      </c>
      <c r="J209" s="649">
        <v>30</v>
      </c>
      <c r="K209" s="484"/>
      <c r="L209" s="484"/>
      <c r="M209" s="484"/>
      <c r="N209" s="174">
        <v>255</v>
      </c>
      <c r="O209" s="174"/>
      <c r="P209" s="174">
        <v>0</v>
      </c>
      <c r="Q209" s="174"/>
      <c r="R209" s="175" t="e">
        <f t="shared" si="21"/>
        <v>#DIV/0!</v>
      </c>
      <c r="S209" s="175">
        <f t="shared" si="22"/>
        <v>0</v>
      </c>
      <c r="T209" s="175">
        <f t="shared" si="23"/>
        <v>0</v>
      </c>
      <c r="U209" s="176">
        <f>IF(N209="nio",0,IF(N209&gt;0,VLOOKUP(H209,'3-Productie normen'!A:S,VLOOKUP(N209,'3-Productie normen'!S:T,2,FALSE),FALSE)))</f>
        <v>0</v>
      </c>
      <c r="V209" s="176">
        <f t="shared" si="24"/>
        <v>0</v>
      </c>
      <c r="W209" s="176">
        <f t="shared" si="25"/>
        <v>0</v>
      </c>
      <c r="X209" s="176">
        <f t="shared" si="26"/>
        <v>0</v>
      </c>
      <c r="Y209" s="666">
        <f>VLOOKUP(H209,'3-Productie normen'!A:S,13,FALSE)</f>
        <v>1</v>
      </c>
      <c r="Z209" s="177"/>
      <c r="AB209" s="138">
        <f t="shared" si="27"/>
        <v>7650</v>
      </c>
    </row>
    <row r="210" spans="1:28" ht="14.1" customHeight="1">
      <c r="A210" s="152">
        <v>210</v>
      </c>
      <c r="B210" s="171" t="s">
        <v>276</v>
      </c>
      <c r="C210" s="171" t="s">
        <v>975</v>
      </c>
      <c r="D210" s="526" t="s">
        <v>279</v>
      </c>
      <c r="E210" s="526" t="s">
        <v>753</v>
      </c>
      <c r="F210" s="184" t="s">
        <v>281</v>
      </c>
      <c r="G210" s="184" t="s">
        <v>233</v>
      </c>
      <c r="H210" s="173" t="s">
        <v>1857</v>
      </c>
      <c r="I210" s="184" t="s">
        <v>323</v>
      </c>
      <c r="J210" s="649">
        <v>123</v>
      </c>
      <c r="K210" s="484"/>
      <c r="L210" s="484"/>
      <c r="M210" s="484"/>
      <c r="N210" s="174">
        <v>255</v>
      </c>
      <c r="O210" s="174"/>
      <c r="P210" s="174">
        <v>0</v>
      </c>
      <c r="Q210" s="174"/>
      <c r="R210" s="175" t="e">
        <f t="shared" si="21"/>
        <v>#DIV/0!</v>
      </c>
      <c r="S210" s="175">
        <f t="shared" si="22"/>
        <v>0</v>
      </c>
      <c r="T210" s="175">
        <f t="shared" si="23"/>
        <v>0</v>
      </c>
      <c r="U210" s="176">
        <f>IF(N210="nio",0,IF(N210&gt;0,VLOOKUP(H210,'3-Productie normen'!A:S,VLOOKUP(N210,'3-Productie normen'!S:T,2,FALSE),FALSE)))</f>
        <v>0</v>
      </c>
      <c r="V210" s="176">
        <f t="shared" si="24"/>
        <v>0</v>
      </c>
      <c r="W210" s="176">
        <f t="shared" si="25"/>
        <v>0</v>
      </c>
      <c r="X210" s="176">
        <f t="shared" si="26"/>
        <v>0</v>
      </c>
      <c r="Y210" s="666">
        <f>VLOOKUP(H210,'3-Productie normen'!A:S,13,FALSE)</f>
        <v>1</v>
      </c>
      <c r="Z210" s="177"/>
      <c r="AB210" s="138">
        <f t="shared" si="27"/>
        <v>31365</v>
      </c>
    </row>
    <row r="211" spans="1:28" ht="14.1" customHeight="1">
      <c r="A211" s="152">
        <v>211</v>
      </c>
      <c r="B211" s="171" t="s">
        <v>276</v>
      </c>
      <c r="C211" s="171" t="s">
        <v>975</v>
      </c>
      <c r="D211" s="526" t="s">
        <v>279</v>
      </c>
      <c r="E211" s="526" t="s">
        <v>754</v>
      </c>
      <c r="F211" s="184" t="s">
        <v>281</v>
      </c>
      <c r="G211" s="184" t="s">
        <v>233</v>
      </c>
      <c r="H211" s="173" t="s">
        <v>1857</v>
      </c>
      <c r="I211" s="184" t="s">
        <v>323</v>
      </c>
      <c r="J211" s="649">
        <v>12</v>
      </c>
      <c r="K211" s="484"/>
      <c r="L211" s="484"/>
      <c r="M211" s="484"/>
      <c r="N211" s="174">
        <v>255</v>
      </c>
      <c r="O211" s="174"/>
      <c r="P211" s="174">
        <v>0</v>
      </c>
      <c r="Q211" s="174"/>
      <c r="R211" s="175" t="e">
        <f t="shared" si="21"/>
        <v>#DIV/0!</v>
      </c>
      <c r="S211" s="175">
        <f t="shared" si="22"/>
        <v>0</v>
      </c>
      <c r="T211" s="175">
        <f t="shared" si="23"/>
        <v>0</v>
      </c>
      <c r="U211" s="176">
        <f>IF(N211="nio",0,IF(N211&gt;0,VLOOKUP(H211,'3-Productie normen'!A:S,VLOOKUP(N211,'3-Productie normen'!S:T,2,FALSE),FALSE)))</f>
        <v>0</v>
      </c>
      <c r="V211" s="176">
        <f t="shared" si="24"/>
        <v>0</v>
      </c>
      <c r="W211" s="176">
        <f t="shared" si="25"/>
        <v>0</v>
      </c>
      <c r="X211" s="176">
        <f t="shared" si="26"/>
        <v>0</v>
      </c>
      <c r="Y211" s="666">
        <f>VLOOKUP(H211,'3-Productie normen'!A:S,13,FALSE)</f>
        <v>1</v>
      </c>
      <c r="Z211" s="177"/>
      <c r="AB211" s="138">
        <f t="shared" si="27"/>
        <v>3060</v>
      </c>
    </row>
    <row r="212" spans="1:28" ht="14.1" customHeight="1">
      <c r="A212" s="152">
        <v>212</v>
      </c>
      <c r="B212" s="171" t="s">
        <v>276</v>
      </c>
      <c r="C212" s="171" t="s">
        <v>975</v>
      </c>
      <c r="D212" s="526" t="s">
        <v>279</v>
      </c>
      <c r="E212" s="526" t="s">
        <v>755</v>
      </c>
      <c r="F212" s="184" t="s">
        <v>281</v>
      </c>
      <c r="G212" s="184" t="s">
        <v>233</v>
      </c>
      <c r="H212" s="173" t="s">
        <v>1857</v>
      </c>
      <c r="I212" s="184" t="s">
        <v>323</v>
      </c>
      <c r="J212" s="649">
        <v>30</v>
      </c>
      <c r="K212" s="484"/>
      <c r="L212" s="484"/>
      <c r="M212" s="484"/>
      <c r="N212" s="174">
        <v>255</v>
      </c>
      <c r="O212" s="174"/>
      <c r="P212" s="174">
        <v>0</v>
      </c>
      <c r="Q212" s="174"/>
      <c r="R212" s="175" t="e">
        <f t="shared" si="21"/>
        <v>#DIV/0!</v>
      </c>
      <c r="S212" s="175">
        <f t="shared" si="22"/>
        <v>0</v>
      </c>
      <c r="T212" s="175">
        <f t="shared" si="23"/>
        <v>0</v>
      </c>
      <c r="U212" s="176">
        <f>IF(N212="nio",0,IF(N212&gt;0,VLOOKUP(H212,'3-Productie normen'!A:S,VLOOKUP(N212,'3-Productie normen'!S:T,2,FALSE),FALSE)))</f>
        <v>0</v>
      </c>
      <c r="V212" s="176">
        <f t="shared" si="24"/>
        <v>0</v>
      </c>
      <c r="W212" s="176">
        <f t="shared" si="25"/>
        <v>0</v>
      </c>
      <c r="X212" s="176">
        <f t="shared" si="26"/>
        <v>0</v>
      </c>
      <c r="Y212" s="666">
        <f>VLOOKUP(H212,'3-Productie normen'!A:S,13,FALSE)</f>
        <v>1</v>
      </c>
      <c r="Z212" s="177"/>
      <c r="AB212" s="138">
        <f t="shared" si="27"/>
        <v>7650</v>
      </c>
    </row>
    <row r="213" spans="1:28" ht="14.1" customHeight="1">
      <c r="A213" s="152">
        <v>213</v>
      </c>
      <c r="B213" s="171" t="s">
        <v>276</v>
      </c>
      <c r="C213" s="171" t="s">
        <v>975</v>
      </c>
      <c r="D213" s="526" t="s">
        <v>279</v>
      </c>
      <c r="E213" s="526" t="s">
        <v>756</v>
      </c>
      <c r="F213" s="184" t="s">
        <v>281</v>
      </c>
      <c r="G213" s="184" t="s">
        <v>233</v>
      </c>
      <c r="H213" s="173" t="s">
        <v>1857</v>
      </c>
      <c r="I213" s="184" t="s">
        <v>323</v>
      </c>
      <c r="J213" s="649">
        <v>60</v>
      </c>
      <c r="K213" s="484"/>
      <c r="L213" s="484"/>
      <c r="M213" s="484"/>
      <c r="N213" s="174">
        <v>255</v>
      </c>
      <c r="O213" s="174"/>
      <c r="P213" s="174">
        <v>0</v>
      </c>
      <c r="Q213" s="174"/>
      <c r="R213" s="175" t="e">
        <f t="shared" si="21"/>
        <v>#DIV/0!</v>
      </c>
      <c r="S213" s="175">
        <f t="shared" si="22"/>
        <v>0</v>
      </c>
      <c r="T213" s="175">
        <f t="shared" si="23"/>
        <v>0</v>
      </c>
      <c r="U213" s="176">
        <f>IF(N213="nio",0,IF(N213&gt;0,VLOOKUP(H213,'3-Productie normen'!A:S,VLOOKUP(N213,'3-Productie normen'!S:T,2,FALSE),FALSE)))</f>
        <v>0</v>
      </c>
      <c r="V213" s="176">
        <f t="shared" si="24"/>
        <v>0</v>
      </c>
      <c r="W213" s="176">
        <f t="shared" si="25"/>
        <v>0</v>
      </c>
      <c r="X213" s="176">
        <f t="shared" si="26"/>
        <v>0</v>
      </c>
      <c r="Y213" s="666">
        <f>VLOOKUP(H213,'3-Productie normen'!A:S,13,FALSE)</f>
        <v>1</v>
      </c>
      <c r="Z213" s="177"/>
      <c r="AB213" s="138">
        <f t="shared" si="27"/>
        <v>15300</v>
      </c>
    </row>
    <row r="214" spans="1:28" ht="14.1" customHeight="1">
      <c r="A214" s="152">
        <v>214</v>
      </c>
      <c r="B214" s="171" t="s">
        <v>276</v>
      </c>
      <c r="C214" s="171" t="s">
        <v>975</v>
      </c>
      <c r="D214" s="526" t="s">
        <v>279</v>
      </c>
      <c r="E214" s="526" t="s">
        <v>757</v>
      </c>
      <c r="F214" s="184" t="s">
        <v>355</v>
      </c>
      <c r="G214" s="184" t="s">
        <v>368</v>
      </c>
      <c r="H214" s="137" t="s">
        <v>368</v>
      </c>
      <c r="I214" s="184" t="s">
        <v>323</v>
      </c>
      <c r="J214" s="649">
        <v>18</v>
      </c>
      <c r="K214" s="484"/>
      <c r="L214" s="484"/>
      <c r="M214" s="484"/>
      <c r="N214" s="174">
        <v>255</v>
      </c>
      <c r="O214" s="174"/>
      <c r="P214" s="174">
        <v>0</v>
      </c>
      <c r="Q214" s="174"/>
      <c r="R214" s="175" t="e">
        <f t="shared" si="21"/>
        <v>#DIV/0!</v>
      </c>
      <c r="S214" s="175">
        <f t="shared" si="22"/>
        <v>0</v>
      </c>
      <c r="T214" s="175">
        <f t="shared" si="23"/>
        <v>0</v>
      </c>
      <c r="U214" s="176">
        <f>IF(N214="nio",0,IF(N214&gt;0,VLOOKUP(H214,'3-Productie normen'!A:S,VLOOKUP(N214,'3-Productie normen'!S:T,2,FALSE),FALSE)))</f>
        <v>0</v>
      </c>
      <c r="V214" s="176">
        <f t="shared" si="24"/>
        <v>0</v>
      </c>
      <c r="W214" s="176">
        <f t="shared" si="25"/>
        <v>0</v>
      </c>
      <c r="X214" s="176">
        <f t="shared" si="26"/>
        <v>0</v>
      </c>
      <c r="Y214" s="666">
        <f>VLOOKUP(H214,'3-Productie normen'!A:S,13,FALSE)</f>
        <v>5</v>
      </c>
      <c r="Z214" s="177"/>
      <c r="AB214" s="138">
        <f t="shared" si="27"/>
        <v>4590</v>
      </c>
    </row>
    <row r="215" spans="1:28" ht="14.1" customHeight="1">
      <c r="A215" s="152">
        <v>215</v>
      </c>
      <c r="B215" s="171" t="s">
        <v>276</v>
      </c>
      <c r="C215" s="171" t="s">
        <v>975</v>
      </c>
      <c r="D215" s="526" t="s">
        <v>279</v>
      </c>
      <c r="E215" s="526" t="s">
        <v>758</v>
      </c>
      <c r="F215" s="184" t="s">
        <v>388</v>
      </c>
      <c r="G215" s="184" t="s">
        <v>286</v>
      </c>
      <c r="H215" s="180" t="s">
        <v>223</v>
      </c>
      <c r="I215" s="184" t="s">
        <v>114</v>
      </c>
      <c r="J215" s="649">
        <v>2</v>
      </c>
      <c r="K215" s="484"/>
      <c r="L215" s="484"/>
      <c r="M215" s="484"/>
      <c r="N215" s="543" t="s">
        <v>223</v>
      </c>
      <c r="O215" s="174"/>
      <c r="P215" s="174">
        <v>0</v>
      </c>
      <c r="Q215" s="174"/>
      <c r="R215" s="175">
        <f t="shared" si="21"/>
        <v>0</v>
      </c>
      <c r="S215" s="175">
        <f t="shared" si="22"/>
        <v>0</v>
      </c>
      <c r="T215" s="175">
        <f t="shared" si="23"/>
        <v>0</v>
      </c>
      <c r="U215" s="176">
        <f>IF(N215="nio",0,IF(N215&gt;0,VLOOKUP(H215,'3-Productie normen'!A:S,VLOOKUP(N215,'3-Productie normen'!S:T,2,FALSE),FALSE)))</f>
        <v>0</v>
      </c>
      <c r="V215" s="176">
        <f t="shared" si="24"/>
        <v>0</v>
      </c>
      <c r="W215" s="176">
        <f t="shared" si="25"/>
        <v>0</v>
      </c>
      <c r="X215" s="176">
        <f t="shared" si="26"/>
        <v>0</v>
      </c>
      <c r="Y215" s="666">
        <f>VLOOKUP(H215,'3-Productie normen'!A:S,13,FALSE)</f>
        <v>0</v>
      </c>
      <c r="Z215" s="177"/>
      <c r="AB215" s="138">
        <f t="shared" si="27"/>
        <v>0</v>
      </c>
    </row>
    <row r="216" spans="1:28" ht="14.1" customHeight="1">
      <c r="A216" s="152">
        <v>216</v>
      </c>
      <c r="B216" s="171" t="s">
        <v>276</v>
      </c>
      <c r="C216" s="171" t="s">
        <v>975</v>
      </c>
      <c r="D216" s="526" t="s">
        <v>279</v>
      </c>
      <c r="E216" s="526" t="s">
        <v>759</v>
      </c>
      <c r="F216" s="184" t="s">
        <v>571</v>
      </c>
      <c r="G216" s="184" t="s">
        <v>286</v>
      </c>
      <c r="H216" s="180" t="s">
        <v>223</v>
      </c>
      <c r="I216" s="184" t="s">
        <v>114</v>
      </c>
      <c r="J216" s="649">
        <v>1</v>
      </c>
      <c r="K216" s="484"/>
      <c r="L216" s="484"/>
      <c r="M216" s="484"/>
      <c r="N216" s="540" t="s">
        <v>223</v>
      </c>
      <c r="O216" s="174"/>
      <c r="P216" s="174">
        <v>0</v>
      </c>
      <c r="Q216" s="174"/>
      <c r="R216" s="175">
        <f t="shared" si="21"/>
        <v>0</v>
      </c>
      <c r="S216" s="175">
        <f t="shared" si="22"/>
        <v>0</v>
      </c>
      <c r="T216" s="175">
        <f t="shared" si="23"/>
        <v>0</v>
      </c>
      <c r="U216" s="176">
        <f>IF(N216="nio",0,IF(N216&gt;0,VLOOKUP(H216,'3-Productie normen'!A:S,VLOOKUP(N216,'3-Productie normen'!S:T,2,FALSE),FALSE)))</f>
        <v>0</v>
      </c>
      <c r="V216" s="176">
        <f t="shared" si="24"/>
        <v>0</v>
      </c>
      <c r="W216" s="176">
        <f t="shared" si="25"/>
        <v>0</v>
      </c>
      <c r="X216" s="176">
        <f t="shared" si="26"/>
        <v>0</v>
      </c>
      <c r="Y216" s="666">
        <f>VLOOKUP(H216,'3-Productie normen'!A:S,13,FALSE)</f>
        <v>0</v>
      </c>
      <c r="Z216" s="177"/>
      <c r="AB216" s="138">
        <f t="shared" si="27"/>
        <v>0</v>
      </c>
    </row>
    <row r="217" spans="1:28" ht="14.1" customHeight="1">
      <c r="A217" s="152">
        <v>217</v>
      </c>
      <c r="B217" s="171" t="s">
        <v>276</v>
      </c>
      <c r="C217" s="171" t="s">
        <v>975</v>
      </c>
      <c r="D217" s="526" t="s">
        <v>279</v>
      </c>
      <c r="E217" s="526" t="s">
        <v>760</v>
      </c>
      <c r="F217" s="184" t="s">
        <v>281</v>
      </c>
      <c r="G217" s="184" t="s">
        <v>233</v>
      </c>
      <c r="H217" s="173" t="s">
        <v>1857</v>
      </c>
      <c r="I217" s="184" t="s">
        <v>323</v>
      </c>
      <c r="J217" s="649">
        <v>67</v>
      </c>
      <c r="K217" s="484"/>
      <c r="L217" s="484"/>
      <c r="M217" s="484"/>
      <c r="N217" s="174">
        <v>255</v>
      </c>
      <c r="O217" s="174"/>
      <c r="P217" s="174">
        <v>0</v>
      </c>
      <c r="Q217" s="174"/>
      <c r="R217" s="175" t="e">
        <f t="shared" si="21"/>
        <v>#DIV/0!</v>
      </c>
      <c r="S217" s="175">
        <f t="shared" si="22"/>
        <v>0</v>
      </c>
      <c r="T217" s="175">
        <f t="shared" si="23"/>
        <v>0</v>
      </c>
      <c r="U217" s="176">
        <f>IF(N217="nio",0,IF(N217&gt;0,VLOOKUP(H217,'3-Productie normen'!A:S,VLOOKUP(N217,'3-Productie normen'!S:T,2,FALSE),FALSE)))</f>
        <v>0</v>
      </c>
      <c r="V217" s="176">
        <f t="shared" si="24"/>
        <v>0</v>
      </c>
      <c r="W217" s="176">
        <f t="shared" si="25"/>
        <v>0</v>
      </c>
      <c r="X217" s="176">
        <f t="shared" si="26"/>
        <v>0</v>
      </c>
      <c r="Y217" s="666">
        <f>VLOOKUP(H217,'3-Productie normen'!A:S,13,FALSE)</f>
        <v>1</v>
      </c>
      <c r="Z217" s="177"/>
      <c r="AB217" s="138">
        <f t="shared" si="27"/>
        <v>17085</v>
      </c>
    </row>
    <row r="218" spans="1:28" ht="14.1" customHeight="1">
      <c r="A218" s="152">
        <v>218</v>
      </c>
      <c r="B218" s="171" t="s">
        <v>276</v>
      </c>
      <c r="C218" s="171" t="s">
        <v>975</v>
      </c>
      <c r="D218" s="526" t="s">
        <v>279</v>
      </c>
      <c r="E218" s="526" t="s">
        <v>761</v>
      </c>
      <c r="F218" s="184" t="s">
        <v>281</v>
      </c>
      <c r="G218" s="184" t="s">
        <v>233</v>
      </c>
      <c r="H218" s="173" t="s">
        <v>1857</v>
      </c>
      <c r="I218" s="184" t="s">
        <v>323</v>
      </c>
      <c r="J218" s="649">
        <v>131</v>
      </c>
      <c r="K218" s="484"/>
      <c r="L218" s="484"/>
      <c r="M218" s="484"/>
      <c r="N218" s="174">
        <v>255</v>
      </c>
      <c r="O218" s="174"/>
      <c r="P218" s="174">
        <v>0</v>
      </c>
      <c r="Q218" s="174"/>
      <c r="R218" s="175" t="e">
        <f t="shared" si="21"/>
        <v>#DIV/0!</v>
      </c>
      <c r="S218" s="175">
        <f t="shared" si="22"/>
        <v>0</v>
      </c>
      <c r="T218" s="175">
        <f t="shared" si="23"/>
        <v>0</v>
      </c>
      <c r="U218" s="176">
        <f>IF(N218="nio",0,IF(N218&gt;0,VLOOKUP(H218,'3-Productie normen'!A:S,VLOOKUP(N218,'3-Productie normen'!S:T,2,FALSE),FALSE)))</f>
        <v>0</v>
      </c>
      <c r="V218" s="176">
        <f t="shared" si="24"/>
        <v>0</v>
      </c>
      <c r="W218" s="176">
        <f t="shared" si="25"/>
        <v>0</v>
      </c>
      <c r="X218" s="176">
        <f t="shared" si="26"/>
        <v>0</v>
      </c>
      <c r="Y218" s="666">
        <f>VLOOKUP(H218,'3-Productie normen'!A:S,13,FALSE)</f>
        <v>1</v>
      </c>
      <c r="Z218" s="177"/>
      <c r="AB218" s="138">
        <f t="shared" si="27"/>
        <v>33405</v>
      </c>
    </row>
    <row r="219" spans="1:28" ht="14.1" customHeight="1">
      <c r="A219" s="152">
        <v>219</v>
      </c>
      <c r="B219" s="171" t="s">
        <v>276</v>
      </c>
      <c r="C219" s="171" t="s">
        <v>975</v>
      </c>
      <c r="D219" s="526" t="s">
        <v>279</v>
      </c>
      <c r="E219" s="526" t="s">
        <v>762</v>
      </c>
      <c r="F219" s="184" t="s">
        <v>743</v>
      </c>
      <c r="G219" s="184" t="s">
        <v>233</v>
      </c>
      <c r="H219" s="173" t="s">
        <v>1857</v>
      </c>
      <c r="I219" s="184" t="s">
        <v>323</v>
      </c>
      <c r="J219" s="649">
        <v>106</v>
      </c>
      <c r="K219" s="484"/>
      <c r="L219" s="484"/>
      <c r="M219" s="484"/>
      <c r="N219" s="174">
        <v>255</v>
      </c>
      <c r="O219" s="174"/>
      <c r="P219" s="174">
        <v>0</v>
      </c>
      <c r="Q219" s="174"/>
      <c r="R219" s="175" t="e">
        <f t="shared" si="21"/>
        <v>#DIV/0!</v>
      </c>
      <c r="S219" s="175">
        <f t="shared" si="22"/>
        <v>0</v>
      </c>
      <c r="T219" s="175">
        <f t="shared" si="23"/>
        <v>0</v>
      </c>
      <c r="U219" s="176">
        <f>IF(N219="nio",0,IF(N219&gt;0,VLOOKUP(H219,'3-Productie normen'!A:S,VLOOKUP(N219,'3-Productie normen'!S:T,2,FALSE),FALSE)))</f>
        <v>0</v>
      </c>
      <c r="V219" s="176">
        <f t="shared" si="24"/>
        <v>0</v>
      </c>
      <c r="W219" s="176">
        <f t="shared" si="25"/>
        <v>0</v>
      </c>
      <c r="X219" s="176">
        <f t="shared" si="26"/>
        <v>0</v>
      </c>
      <c r="Y219" s="666">
        <f>VLOOKUP(H219,'3-Productie normen'!A:S,13,FALSE)</f>
        <v>1</v>
      </c>
      <c r="Z219" s="177"/>
      <c r="AB219" s="138">
        <f t="shared" si="27"/>
        <v>27030</v>
      </c>
    </row>
    <row r="220" spans="1:28" ht="14.1" customHeight="1">
      <c r="A220" s="152">
        <v>220</v>
      </c>
      <c r="B220" s="171" t="s">
        <v>276</v>
      </c>
      <c r="C220" s="171" t="s">
        <v>975</v>
      </c>
      <c r="D220" s="526" t="s">
        <v>279</v>
      </c>
      <c r="E220" s="526">
        <v>229</v>
      </c>
      <c r="F220" s="184" t="s">
        <v>743</v>
      </c>
      <c r="G220" s="184" t="s">
        <v>233</v>
      </c>
      <c r="H220" s="173" t="s">
        <v>1857</v>
      </c>
      <c r="I220" s="184" t="s">
        <v>323</v>
      </c>
      <c r="J220" s="649">
        <v>100</v>
      </c>
      <c r="K220" s="484"/>
      <c r="L220" s="484"/>
      <c r="M220" s="484"/>
      <c r="N220" s="174">
        <v>255</v>
      </c>
      <c r="O220" s="174"/>
      <c r="P220" s="174">
        <v>0</v>
      </c>
      <c r="Q220" s="174"/>
      <c r="R220" s="175" t="e">
        <f t="shared" si="21"/>
        <v>#DIV/0!</v>
      </c>
      <c r="S220" s="175">
        <f t="shared" si="22"/>
        <v>0</v>
      </c>
      <c r="T220" s="175">
        <f t="shared" si="23"/>
        <v>0</v>
      </c>
      <c r="U220" s="176">
        <f>IF(N220="nio",0,IF(N220&gt;0,VLOOKUP(H220,'3-Productie normen'!A:S,VLOOKUP(N220,'3-Productie normen'!S:T,2,FALSE),FALSE)))</f>
        <v>0</v>
      </c>
      <c r="V220" s="176">
        <f t="shared" si="24"/>
        <v>0</v>
      </c>
      <c r="W220" s="176">
        <f t="shared" si="25"/>
        <v>0</v>
      </c>
      <c r="X220" s="176">
        <f t="shared" si="26"/>
        <v>0</v>
      </c>
      <c r="Y220" s="666">
        <f>VLOOKUP(H220,'3-Productie normen'!A:S,13,FALSE)</f>
        <v>1</v>
      </c>
      <c r="Z220" s="177"/>
      <c r="AB220" s="138">
        <f t="shared" si="27"/>
        <v>25500</v>
      </c>
    </row>
    <row r="221" spans="1:28" ht="14.1" customHeight="1">
      <c r="A221" s="152">
        <v>221</v>
      </c>
      <c r="B221" s="171" t="s">
        <v>276</v>
      </c>
      <c r="C221" s="171" t="s">
        <v>975</v>
      </c>
      <c r="D221" s="526" t="s">
        <v>279</v>
      </c>
      <c r="E221" s="526" t="s">
        <v>763</v>
      </c>
      <c r="F221" s="184" t="s">
        <v>281</v>
      </c>
      <c r="G221" s="184" t="s">
        <v>233</v>
      </c>
      <c r="H221" s="173" t="s">
        <v>1857</v>
      </c>
      <c r="I221" s="184" t="s">
        <v>323</v>
      </c>
      <c r="J221" s="649">
        <v>37</v>
      </c>
      <c r="K221" s="484"/>
      <c r="L221" s="484"/>
      <c r="M221" s="484"/>
      <c r="N221" s="174">
        <v>255</v>
      </c>
      <c r="O221" s="174"/>
      <c r="P221" s="174">
        <v>0</v>
      </c>
      <c r="Q221" s="174"/>
      <c r="R221" s="175" t="e">
        <f t="shared" si="21"/>
        <v>#DIV/0!</v>
      </c>
      <c r="S221" s="175">
        <f t="shared" si="22"/>
        <v>0</v>
      </c>
      <c r="T221" s="175">
        <f t="shared" si="23"/>
        <v>0</v>
      </c>
      <c r="U221" s="176">
        <f>IF(N221="nio",0,IF(N221&gt;0,VLOOKUP(H221,'3-Productie normen'!A:S,VLOOKUP(N221,'3-Productie normen'!S:T,2,FALSE),FALSE)))</f>
        <v>0</v>
      </c>
      <c r="V221" s="176">
        <f t="shared" si="24"/>
        <v>0</v>
      </c>
      <c r="W221" s="176">
        <f t="shared" si="25"/>
        <v>0</v>
      </c>
      <c r="X221" s="176">
        <f t="shared" si="26"/>
        <v>0</v>
      </c>
      <c r="Y221" s="666">
        <f>VLOOKUP(H221,'3-Productie normen'!A:S,13,FALSE)</f>
        <v>1</v>
      </c>
      <c r="Z221" s="177"/>
      <c r="AB221" s="138">
        <f t="shared" si="27"/>
        <v>9435</v>
      </c>
    </row>
    <row r="222" spans="1:28" ht="14.1" customHeight="1">
      <c r="A222" s="152">
        <v>222</v>
      </c>
      <c r="B222" s="171" t="s">
        <v>276</v>
      </c>
      <c r="C222" s="171" t="s">
        <v>975</v>
      </c>
      <c r="D222" s="526" t="s">
        <v>279</v>
      </c>
      <c r="E222" s="526" t="s">
        <v>764</v>
      </c>
      <c r="F222" s="184" t="s">
        <v>281</v>
      </c>
      <c r="G222" s="184" t="s">
        <v>233</v>
      </c>
      <c r="H222" s="173" t="s">
        <v>1857</v>
      </c>
      <c r="I222" s="184" t="s">
        <v>323</v>
      </c>
      <c r="J222" s="649">
        <v>22</v>
      </c>
      <c r="K222" s="484"/>
      <c r="L222" s="484"/>
      <c r="M222" s="484"/>
      <c r="N222" s="174">
        <v>255</v>
      </c>
      <c r="O222" s="174"/>
      <c r="P222" s="174">
        <v>0</v>
      </c>
      <c r="Q222" s="174"/>
      <c r="R222" s="175" t="e">
        <f t="shared" si="21"/>
        <v>#DIV/0!</v>
      </c>
      <c r="S222" s="175">
        <f t="shared" si="22"/>
        <v>0</v>
      </c>
      <c r="T222" s="175">
        <f t="shared" si="23"/>
        <v>0</v>
      </c>
      <c r="U222" s="176">
        <f>IF(N222="nio",0,IF(N222&gt;0,VLOOKUP(H222,'3-Productie normen'!A:S,VLOOKUP(N222,'3-Productie normen'!S:T,2,FALSE),FALSE)))</f>
        <v>0</v>
      </c>
      <c r="V222" s="176">
        <f t="shared" si="24"/>
        <v>0</v>
      </c>
      <c r="W222" s="176">
        <f t="shared" si="25"/>
        <v>0</v>
      </c>
      <c r="X222" s="176">
        <f t="shared" si="26"/>
        <v>0</v>
      </c>
      <c r="Y222" s="666">
        <f>VLOOKUP(H222,'3-Productie normen'!A:S,13,FALSE)</f>
        <v>1</v>
      </c>
      <c r="Z222" s="177"/>
      <c r="AB222" s="138">
        <f t="shared" si="27"/>
        <v>5610</v>
      </c>
    </row>
    <row r="223" spans="1:28" ht="14.1" customHeight="1">
      <c r="A223" s="152">
        <v>223</v>
      </c>
      <c r="B223" s="171" t="s">
        <v>276</v>
      </c>
      <c r="C223" s="171" t="s">
        <v>975</v>
      </c>
      <c r="D223" s="526" t="s">
        <v>279</v>
      </c>
      <c r="E223" s="526" t="s">
        <v>765</v>
      </c>
      <c r="F223" s="184" t="s">
        <v>281</v>
      </c>
      <c r="G223" s="184" t="s">
        <v>233</v>
      </c>
      <c r="H223" s="173" t="s">
        <v>1857</v>
      </c>
      <c r="I223" s="184" t="s">
        <v>323</v>
      </c>
      <c r="J223" s="649">
        <v>39</v>
      </c>
      <c r="K223" s="484"/>
      <c r="L223" s="484"/>
      <c r="M223" s="484"/>
      <c r="N223" s="174">
        <v>255</v>
      </c>
      <c r="O223" s="174"/>
      <c r="P223" s="174">
        <v>0</v>
      </c>
      <c r="Q223" s="174"/>
      <c r="R223" s="175" t="e">
        <f t="shared" si="21"/>
        <v>#DIV/0!</v>
      </c>
      <c r="S223" s="175">
        <f t="shared" si="22"/>
        <v>0</v>
      </c>
      <c r="T223" s="175">
        <f t="shared" si="23"/>
        <v>0</v>
      </c>
      <c r="U223" s="176">
        <f>IF(N223="nio",0,IF(N223&gt;0,VLOOKUP(H223,'3-Productie normen'!A:S,VLOOKUP(N223,'3-Productie normen'!S:T,2,FALSE),FALSE)))</f>
        <v>0</v>
      </c>
      <c r="V223" s="176">
        <f t="shared" si="24"/>
        <v>0</v>
      </c>
      <c r="W223" s="176">
        <f t="shared" si="25"/>
        <v>0</v>
      </c>
      <c r="X223" s="176">
        <f t="shared" si="26"/>
        <v>0</v>
      </c>
      <c r="Y223" s="666">
        <f>VLOOKUP(H223,'3-Productie normen'!A:S,13,FALSE)</f>
        <v>1</v>
      </c>
      <c r="Z223" s="177"/>
      <c r="AB223" s="138">
        <f t="shared" si="27"/>
        <v>9945</v>
      </c>
    </row>
    <row r="224" spans="1:28" ht="14.1" customHeight="1">
      <c r="A224" s="152">
        <v>224</v>
      </c>
      <c r="B224" s="171" t="s">
        <v>276</v>
      </c>
      <c r="C224" s="171" t="s">
        <v>975</v>
      </c>
      <c r="D224" s="526" t="s">
        <v>279</v>
      </c>
      <c r="E224" s="526" t="s">
        <v>766</v>
      </c>
      <c r="F224" s="184" t="s">
        <v>281</v>
      </c>
      <c r="G224" s="184" t="s">
        <v>286</v>
      </c>
      <c r="H224" s="180" t="s">
        <v>223</v>
      </c>
      <c r="I224" s="184" t="s">
        <v>323</v>
      </c>
      <c r="J224" s="649">
        <v>33</v>
      </c>
      <c r="K224" s="484"/>
      <c r="L224" s="484"/>
      <c r="M224" s="484"/>
      <c r="N224" s="541" t="s">
        <v>223</v>
      </c>
      <c r="O224" s="174"/>
      <c r="P224" s="174">
        <v>0</v>
      </c>
      <c r="Q224" s="174"/>
      <c r="R224" s="175">
        <f t="shared" si="21"/>
        <v>0</v>
      </c>
      <c r="S224" s="175">
        <f t="shared" si="22"/>
        <v>0</v>
      </c>
      <c r="T224" s="175">
        <f t="shared" si="23"/>
        <v>0</v>
      </c>
      <c r="U224" s="176">
        <f>IF(N224="nio",0,IF(N224&gt;0,VLOOKUP(H224,'3-Productie normen'!A:S,VLOOKUP(N224,'3-Productie normen'!S:T,2,FALSE),FALSE)))</f>
        <v>0</v>
      </c>
      <c r="V224" s="176">
        <f t="shared" si="24"/>
        <v>0</v>
      </c>
      <c r="W224" s="176">
        <f t="shared" si="25"/>
        <v>0</v>
      </c>
      <c r="X224" s="176">
        <f t="shared" si="26"/>
        <v>0</v>
      </c>
      <c r="Y224" s="666">
        <f>VLOOKUP(H224,'3-Productie normen'!A:S,13,FALSE)</f>
        <v>0</v>
      </c>
      <c r="Z224" s="177"/>
      <c r="AB224" s="138">
        <f t="shared" si="27"/>
        <v>0</v>
      </c>
    </row>
    <row r="225" spans="1:28" ht="14.1" customHeight="1">
      <c r="A225" s="152">
        <v>225</v>
      </c>
      <c r="B225" s="171" t="s">
        <v>276</v>
      </c>
      <c r="C225" s="171" t="s">
        <v>975</v>
      </c>
      <c r="D225" s="526" t="s">
        <v>279</v>
      </c>
      <c r="E225" s="526" t="s">
        <v>767</v>
      </c>
      <c r="F225" s="184" t="s">
        <v>281</v>
      </c>
      <c r="G225" s="184" t="s">
        <v>233</v>
      </c>
      <c r="H225" s="173" t="s">
        <v>1857</v>
      </c>
      <c r="I225" s="184" t="s">
        <v>323</v>
      </c>
      <c r="J225" s="649">
        <v>129</v>
      </c>
      <c r="K225" s="484"/>
      <c r="L225" s="484"/>
      <c r="M225" s="484"/>
      <c r="N225" s="174">
        <v>255</v>
      </c>
      <c r="O225" s="174"/>
      <c r="P225" s="174">
        <v>0</v>
      </c>
      <c r="Q225" s="174"/>
      <c r="R225" s="175" t="e">
        <f t="shared" si="21"/>
        <v>#DIV/0!</v>
      </c>
      <c r="S225" s="175">
        <f t="shared" si="22"/>
        <v>0</v>
      </c>
      <c r="T225" s="175">
        <f t="shared" si="23"/>
        <v>0</v>
      </c>
      <c r="U225" s="176">
        <f>IF(N225="nio",0,IF(N225&gt;0,VLOOKUP(H225,'3-Productie normen'!A:S,VLOOKUP(N225,'3-Productie normen'!S:T,2,FALSE),FALSE)))</f>
        <v>0</v>
      </c>
      <c r="V225" s="176">
        <f t="shared" si="24"/>
        <v>0</v>
      </c>
      <c r="W225" s="176">
        <f t="shared" si="25"/>
        <v>0</v>
      </c>
      <c r="X225" s="176">
        <f t="shared" si="26"/>
        <v>0</v>
      </c>
      <c r="Y225" s="666">
        <f>VLOOKUP(H225,'3-Productie normen'!A:S,13,FALSE)</f>
        <v>1</v>
      </c>
      <c r="Z225" s="177"/>
      <c r="AB225" s="138">
        <f t="shared" si="27"/>
        <v>32895</v>
      </c>
    </row>
    <row r="226" spans="1:28" ht="14.1" customHeight="1">
      <c r="A226" s="152">
        <v>226</v>
      </c>
      <c r="B226" s="171" t="s">
        <v>276</v>
      </c>
      <c r="C226" s="171" t="s">
        <v>975</v>
      </c>
      <c r="D226" s="526" t="s">
        <v>279</v>
      </c>
      <c r="E226" s="526" t="s">
        <v>768</v>
      </c>
      <c r="F226" s="184" t="s">
        <v>568</v>
      </c>
      <c r="G226" s="184" t="s">
        <v>286</v>
      </c>
      <c r="H226" s="180" t="s">
        <v>223</v>
      </c>
      <c r="I226" s="184" t="s">
        <v>323</v>
      </c>
      <c r="J226" s="649">
        <v>5</v>
      </c>
      <c r="K226" s="484"/>
      <c r="L226" s="484"/>
      <c r="M226" s="484"/>
      <c r="N226" s="545" t="s">
        <v>223</v>
      </c>
      <c r="O226" s="174"/>
      <c r="P226" s="174">
        <v>0</v>
      </c>
      <c r="Q226" s="174"/>
      <c r="R226" s="175">
        <f t="shared" si="21"/>
        <v>0</v>
      </c>
      <c r="S226" s="175">
        <f t="shared" si="22"/>
        <v>0</v>
      </c>
      <c r="T226" s="175">
        <f t="shared" si="23"/>
        <v>0</v>
      </c>
      <c r="U226" s="176">
        <f>IF(N226="nio",0,IF(N226&gt;0,VLOOKUP(H226,'3-Productie normen'!A:S,VLOOKUP(N226,'3-Productie normen'!S:T,2,FALSE),FALSE)))</f>
        <v>0</v>
      </c>
      <c r="V226" s="176">
        <f t="shared" si="24"/>
        <v>0</v>
      </c>
      <c r="W226" s="176">
        <f t="shared" si="25"/>
        <v>0</v>
      </c>
      <c r="X226" s="176">
        <f t="shared" si="26"/>
        <v>0</v>
      </c>
      <c r="Y226" s="666">
        <f>VLOOKUP(H226,'3-Productie normen'!A:S,13,FALSE)</f>
        <v>0</v>
      </c>
      <c r="Z226" s="177"/>
      <c r="AB226" s="138">
        <f t="shared" si="27"/>
        <v>0</v>
      </c>
    </row>
    <row r="227" spans="1:28" ht="14.1" customHeight="1">
      <c r="A227" s="152">
        <v>227</v>
      </c>
      <c r="B227" s="171" t="s">
        <v>276</v>
      </c>
      <c r="C227" s="171" t="s">
        <v>975</v>
      </c>
      <c r="D227" s="526" t="s">
        <v>279</v>
      </c>
      <c r="E227" s="526">
        <v>244</v>
      </c>
      <c r="F227" s="184" t="s">
        <v>568</v>
      </c>
      <c r="G227" s="184" t="s">
        <v>286</v>
      </c>
      <c r="H227" s="180" t="s">
        <v>223</v>
      </c>
      <c r="I227" s="184" t="s">
        <v>323</v>
      </c>
      <c r="J227" s="649">
        <v>5</v>
      </c>
      <c r="K227" s="484"/>
      <c r="L227" s="484"/>
      <c r="M227" s="484"/>
      <c r="N227" s="545" t="s">
        <v>223</v>
      </c>
      <c r="O227" s="174"/>
      <c r="P227" s="174">
        <v>0</v>
      </c>
      <c r="Q227" s="174"/>
      <c r="R227" s="175">
        <f t="shared" si="21"/>
        <v>0</v>
      </c>
      <c r="S227" s="175">
        <f t="shared" si="22"/>
        <v>0</v>
      </c>
      <c r="T227" s="175">
        <f t="shared" si="23"/>
        <v>0</v>
      </c>
      <c r="U227" s="176">
        <f>IF(N227="nio",0,IF(N227&gt;0,VLOOKUP(H227,'3-Productie normen'!A:S,VLOOKUP(N227,'3-Productie normen'!S:T,2,FALSE),FALSE)))</f>
        <v>0</v>
      </c>
      <c r="V227" s="176">
        <f t="shared" si="24"/>
        <v>0</v>
      </c>
      <c r="W227" s="176">
        <f t="shared" si="25"/>
        <v>0</v>
      </c>
      <c r="X227" s="176">
        <f t="shared" si="26"/>
        <v>0</v>
      </c>
      <c r="Y227" s="666">
        <f>VLOOKUP(H227,'3-Productie normen'!A:S,13,FALSE)</f>
        <v>0</v>
      </c>
      <c r="Z227" s="177"/>
      <c r="AB227" s="138">
        <f t="shared" si="27"/>
        <v>0</v>
      </c>
    </row>
    <row r="228" spans="1:28" ht="14.1" customHeight="1">
      <c r="A228" s="152">
        <v>228</v>
      </c>
      <c r="B228" s="171" t="s">
        <v>276</v>
      </c>
      <c r="C228" s="171" t="s">
        <v>975</v>
      </c>
      <c r="D228" s="526" t="s">
        <v>279</v>
      </c>
      <c r="E228" s="526" t="s">
        <v>769</v>
      </c>
      <c r="F228" s="184" t="s">
        <v>571</v>
      </c>
      <c r="G228" s="184" t="s">
        <v>286</v>
      </c>
      <c r="H228" s="180" t="s">
        <v>223</v>
      </c>
      <c r="I228" s="184" t="s">
        <v>114</v>
      </c>
      <c r="J228" s="649">
        <v>1</v>
      </c>
      <c r="K228" s="484"/>
      <c r="L228" s="484"/>
      <c r="M228" s="484"/>
      <c r="N228" s="540" t="s">
        <v>223</v>
      </c>
      <c r="O228" s="174"/>
      <c r="P228" s="174">
        <v>0</v>
      </c>
      <c r="Q228" s="174"/>
      <c r="R228" s="175">
        <f t="shared" si="21"/>
        <v>0</v>
      </c>
      <c r="S228" s="175">
        <f t="shared" si="22"/>
        <v>0</v>
      </c>
      <c r="T228" s="175">
        <f t="shared" si="23"/>
        <v>0</v>
      </c>
      <c r="U228" s="176">
        <f>IF(N228="nio",0,IF(N228&gt;0,VLOOKUP(H228,'3-Productie normen'!A:S,VLOOKUP(N228,'3-Productie normen'!S:T,2,FALSE),FALSE)))</f>
        <v>0</v>
      </c>
      <c r="V228" s="176">
        <f t="shared" si="24"/>
        <v>0</v>
      </c>
      <c r="W228" s="176">
        <f t="shared" si="25"/>
        <v>0</v>
      </c>
      <c r="X228" s="176">
        <f t="shared" si="26"/>
        <v>0</v>
      </c>
      <c r="Y228" s="666">
        <f>VLOOKUP(H228,'3-Productie normen'!A:S,13,FALSE)</f>
        <v>0</v>
      </c>
      <c r="Z228" s="177"/>
      <c r="AB228" s="138">
        <f t="shared" si="27"/>
        <v>0</v>
      </c>
    </row>
    <row r="229" spans="1:28" s="47" customFormat="1" ht="14.1" customHeight="1">
      <c r="A229" s="152">
        <v>229</v>
      </c>
      <c r="B229" s="171" t="s">
        <v>276</v>
      </c>
      <c r="C229" s="171" t="s">
        <v>975</v>
      </c>
      <c r="D229" s="526" t="s">
        <v>279</v>
      </c>
      <c r="E229" s="526" t="s">
        <v>770</v>
      </c>
      <c r="F229" s="184" t="s">
        <v>281</v>
      </c>
      <c r="G229" s="184" t="s">
        <v>233</v>
      </c>
      <c r="H229" s="173" t="s">
        <v>1857</v>
      </c>
      <c r="I229" s="184" t="s">
        <v>323</v>
      </c>
      <c r="J229" s="649">
        <v>23</v>
      </c>
      <c r="K229" s="484"/>
      <c r="L229" s="484"/>
      <c r="M229" s="484"/>
      <c r="N229" s="174">
        <v>255</v>
      </c>
      <c r="O229" s="174"/>
      <c r="P229" s="174">
        <v>0</v>
      </c>
      <c r="Q229" s="174"/>
      <c r="R229" s="175" t="e">
        <f t="shared" si="21"/>
        <v>#DIV/0!</v>
      </c>
      <c r="S229" s="175">
        <f t="shared" si="22"/>
        <v>0</v>
      </c>
      <c r="T229" s="175">
        <f t="shared" si="23"/>
        <v>0</v>
      </c>
      <c r="U229" s="176">
        <f>IF(N229="nio",0,IF(N229&gt;0,VLOOKUP(H229,'3-Productie normen'!A:S,VLOOKUP(N229,'3-Productie normen'!S:T,2,FALSE),FALSE)))</f>
        <v>0</v>
      </c>
      <c r="V229" s="176">
        <f t="shared" si="24"/>
        <v>0</v>
      </c>
      <c r="W229" s="176">
        <f t="shared" si="25"/>
        <v>0</v>
      </c>
      <c r="X229" s="176">
        <f t="shared" si="26"/>
        <v>0</v>
      </c>
      <c r="Y229" s="666">
        <f>VLOOKUP(H229,'3-Productie normen'!A:S,13,FALSE)</f>
        <v>1</v>
      </c>
      <c r="Z229" s="177"/>
      <c r="AA229" s="4"/>
      <c r="AB229" s="138">
        <f t="shared" si="27"/>
        <v>5865</v>
      </c>
    </row>
    <row r="230" spans="1:28" ht="14.1" customHeight="1">
      <c r="A230" s="152">
        <v>230</v>
      </c>
      <c r="B230" s="171" t="s">
        <v>276</v>
      </c>
      <c r="C230" s="171" t="s">
        <v>975</v>
      </c>
      <c r="D230" s="526" t="s">
        <v>279</v>
      </c>
      <c r="E230" s="526" t="s">
        <v>771</v>
      </c>
      <c r="F230" s="184" t="s">
        <v>281</v>
      </c>
      <c r="G230" s="184" t="s">
        <v>233</v>
      </c>
      <c r="H230" s="173" t="s">
        <v>1857</v>
      </c>
      <c r="I230" s="184" t="s">
        <v>323</v>
      </c>
      <c r="J230" s="649">
        <v>25</v>
      </c>
      <c r="K230" s="484"/>
      <c r="L230" s="484"/>
      <c r="M230" s="484"/>
      <c r="N230" s="174">
        <v>255</v>
      </c>
      <c r="O230" s="174"/>
      <c r="P230" s="174">
        <v>0</v>
      </c>
      <c r="Q230" s="174"/>
      <c r="R230" s="175" t="e">
        <f t="shared" si="21"/>
        <v>#DIV/0!</v>
      </c>
      <c r="S230" s="175">
        <f t="shared" si="22"/>
        <v>0</v>
      </c>
      <c r="T230" s="175">
        <f t="shared" si="23"/>
        <v>0</v>
      </c>
      <c r="U230" s="176">
        <f>IF(N230="nio",0,IF(N230&gt;0,VLOOKUP(H230,'3-Productie normen'!A:S,VLOOKUP(N230,'3-Productie normen'!S:T,2,FALSE),FALSE)))</f>
        <v>0</v>
      </c>
      <c r="V230" s="176">
        <f t="shared" si="24"/>
        <v>0</v>
      </c>
      <c r="W230" s="176">
        <f t="shared" si="25"/>
        <v>0</v>
      </c>
      <c r="X230" s="176">
        <f t="shared" si="26"/>
        <v>0</v>
      </c>
      <c r="Y230" s="666">
        <f>VLOOKUP(H230,'3-Productie normen'!A:S,13,FALSE)</f>
        <v>1</v>
      </c>
      <c r="Z230" s="177"/>
      <c r="AB230" s="138">
        <f t="shared" si="27"/>
        <v>6375</v>
      </c>
    </row>
    <row r="231" spans="1:28" ht="14.1" customHeight="1">
      <c r="A231" s="152">
        <v>231</v>
      </c>
      <c r="B231" s="171" t="s">
        <v>276</v>
      </c>
      <c r="C231" s="171" t="s">
        <v>975</v>
      </c>
      <c r="D231" s="526" t="s">
        <v>279</v>
      </c>
      <c r="E231" s="526" t="s">
        <v>772</v>
      </c>
      <c r="F231" s="184" t="s">
        <v>281</v>
      </c>
      <c r="G231" s="184" t="s">
        <v>233</v>
      </c>
      <c r="H231" s="173" t="s">
        <v>1857</v>
      </c>
      <c r="I231" s="184" t="s">
        <v>323</v>
      </c>
      <c r="J231" s="649">
        <v>16</v>
      </c>
      <c r="K231" s="484"/>
      <c r="L231" s="484"/>
      <c r="M231" s="484"/>
      <c r="N231" s="174">
        <v>255</v>
      </c>
      <c r="O231" s="174"/>
      <c r="P231" s="174">
        <v>0</v>
      </c>
      <c r="Q231" s="174"/>
      <c r="R231" s="175" t="e">
        <f t="shared" si="21"/>
        <v>#DIV/0!</v>
      </c>
      <c r="S231" s="175">
        <f t="shared" si="22"/>
        <v>0</v>
      </c>
      <c r="T231" s="175">
        <f t="shared" si="23"/>
        <v>0</v>
      </c>
      <c r="U231" s="176">
        <f>IF(N231="nio",0,IF(N231&gt;0,VLOOKUP(H231,'3-Productie normen'!A:S,VLOOKUP(N231,'3-Productie normen'!S:T,2,FALSE),FALSE)))</f>
        <v>0</v>
      </c>
      <c r="V231" s="176">
        <f t="shared" si="24"/>
        <v>0</v>
      </c>
      <c r="W231" s="176">
        <f t="shared" si="25"/>
        <v>0</v>
      </c>
      <c r="X231" s="176">
        <f t="shared" si="26"/>
        <v>0</v>
      </c>
      <c r="Y231" s="666">
        <f>VLOOKUP(H231,'3-Productie normen'!A:S,13,FALSE)</f>
        <v>1</v>
      </c>
      <c r="Z231" s="177"/>
      <c r="AB231" s="138">
        <f t="shared" si="27"/>
        <v>4080</v>
      </c>
    </row>
    <row r="232" spans="1:28" ht="14.1" customHeight="1">
      <c r="A232" s="152">
        <v>232</v>
      </c>
      <c r="B232" s="171" t="s">
        <v>276</v>
      </c>
      <c r="C232" s="171" t="s">
        <v>975</v>
      </c>
      <c r="D232" s="526" t="s">
        <v>279</v>
      </c>
      <c r="E232" s="526" t="s">
        <v>773</v>
      </c>
      <c r="F232" s="184" t="s">
        <v>313</v>
      </c>
      <c r="G232" s="184" t="s">
        <v>314</v>
      </c>
      <c r="H232" s="184" t="s">
        <v>1859</v>
      </c>
      <c r="I232" s="184" t="s">
        <v>2209</v>
      </c>
      <c r="J232" s="649">
        <v>4</v>
      </c>
      <c r="K232" s="484"/>
      <c r="L232" s="484"/>
      <c r="M232" s="484"/>
      <c r="N232" s="174">
        <v>255</v>
      </c>
      <c r="O232" s="174"/>
      <c r="P232" s="174">
        <v>0</v>
      </c>
      <c r="Q232" s="174"/>
      <c r="R232" s="175" t="e">
        <f t="shared" si="21"/>
        <v>#DIV/0!</v>
      </c>
      <c r="S232" s="175">
        <f t="shared" si="22"/>
        <v>0</v>
      </c>
      <c r="T232" s="175">
        <f t="shared" si="23"/>
        <v>0</v>
      </c>
      <c r="U232" s="176">
        <f>IF(N232="nio",0,IF(N232&gt;0,VLOOKUP(H232,'3-Productie normen'!A:S,VLOOKUP(N232,'3-Productie normen'!S:T,2,FALSE),FALSE)))</f>
        <v>0</v>
      </c>
      <c r="V232" s="176">
        <f t="shared" si="24"/>
        <v>0</v>
      </c>
      <c r="W232" s="176">
        <f t="shared" si="25"/>
        <v>0</v>
      </c>
      <c r="X232" s="176">
        <f t="shared" si="26"/>
        <v>0</v>
      </c>
      <c r="Y232" s="666">
        <f>VLOOKUP(H232,'3-Productie normen'!A:S,13,FALSE)</f>
        <v>2</v>
      </c>
      <c r="Z232" s="177"/>
      <c r="AB232" s="138">
        <f t="shared" si="27"/>
        <v>1020</v>
      </c>
    </row>
    <row r="233" spans="1:28" ht="14.1" customHeight="1">
      <c r="A233" s="152">
        <v>233</v>
      </c>
      <c r="B233" s="171" t="s">
        <v>276</v>
      </c>
      <c r="C233" s="171" t="s">
        <v>975</v>
      </c>
      <c r="D233" s="526" t="s">
        <v>279</v>
      </c>
      <c r="E233" s="526" t="s">
        <v>774</v>
      </c>
      <c r="F233" s="184" t="s">
        <v>355</v>
      </c>
      <c r="G233" s="184" t="s">
        <v>368</v>
      </c>
      <c r="H233" s="137" t="s">
        <v>368</v>
      </c>
      <c r="I233" s="184" t="s">
        <v>323</v>
      </c>
      <c r="J233" s="649">
        <v>18</v>
      </c>
      <c r="K233" s="484"/>
      <c r="L233" s="484"/>
      <c r="M233" s="484"/>
      <c r="N233" s="174">
        <v>255</v>
      </c>
      <c r="O233" s="174"/>
      <c r="P233" s="174">
        <v>0</v>
      </c>
      <c r="Q233" s="174"/>
      <c r="R233" s="175" t="e">
        <f t="shared" si="21"/>
        <v>#DIV/0!</v>
      </c>
      <c r="S233" s="175">
        <f t="shared" si="22"/>
        <v>0</v>
      </c>
      <c r="T233" s="175">
        <f t="shared" si="23"/>
        <v>0</v>
      </c>
      <c r="U233" s="176">
        <f>IF(N233="nio",0,IF(N233&gt;0,VLOOKUP(H233,'3-Productie normen'!A:S,VLOOKUP(N233,'3-Productie normen'!S:T,2,FALSE),FALSE)))</f>
        <v>0</v>
      </c>
      <c r="V233" s="176">
        <f t="shared" si="24"/>
        <v>0</v>
      </c>
      <c r="W233" s="176">
        <f t="shared" si="25"/>
        <v>0</v>
      </c>
      <c r="X233" s="176">
        <f t="shared" si="26"/>
        <v>0</v>
      </c>
      <c r="Y233" s="666">
        <f>VLOOKUP(H233,'3-Productie normen'!A:S,13,FALSE)</f>
        <v>5</v>
      </c>
      <c r="Z233" s="177"/>
      <c r="AB233" s="138">
        <f t="shared" si="27"/>
        <v>4590</v>
      </c>
    </row>
    <row r="234" spans="1:28" ht="14.1" customHeight="1">
      <c r="A234" s="152">
        <v>234</v>
      </c>
      <c r="B234" s="171" t="s">
        <v>276</v>
      </c>
      <c r="C234" s="171" t="s">
        <v>975</v>
      </c>
      <c r="D234" s="526" t="s">
        <v>279</v>
      </c>
      <c r="E234" s="526" t="s">
        <v>775</v>
      </c>
      <c r="F234" s="184" t="s">
        <v>281</v>
      </c>
      <c r="G234" s="184" t="s">
        <v>233</v>
      </c>
      <c r="H234" s="173" t="s">
        <v>1857</v>
      </c>
      <c r="I234" s="184" t="s">
        <v>323</v>
      </c>
      <c r="J234" s="649">
        <v>44</v>
      </c>
      <c r="K234" s="484"/>
      <c r="L234" s="484"/>
      <c r="M234" s="484"/>
      <c r="N234" s="174">
        <v>255</v>
      </c>
      <c r="O234" s="174"/>
      <c r="P234" s="174">
        <v>0</v>
      </c>
      <c r="Q234" s="174"/>
      <c r="R234" s="175" t="e">
        <f t="shared" si="21"/>
        <v>#DIV/0!</v>
      </c>
      <c r="S234" s="175">
        <f t="shared" si="22"/>
        <v>0</v>
      </c>
      <c r="T234" s="175">
        <f t="shared" si="23"/>
        <v>0</v>
      </c>
      <c r="U234" s="176">
        <f>IF(N234="nio",0,IF(N234&gt;0,VLOOKUP(H234,'3-Productie normen'!A:S,VLOOKUP(N234,'3-Productie normen'!S:T,2,FALSE),FALSE)))</f>
        <v>0</v>
      </c>
      <c r="V234" s="176">
        <f t="shared" si="24"/>
        <v>0</v>
      </c>
      <c r="W234" s="176">
        <f t="shared" si="25"/>
        <v>0</v>
      </c>
      <c r="X234" s="176">
        <f t="shared" si="26"/>
        <v>0</v>
      </c>
      <c r="Y234" s="666">
        <f>VLOOKUP(H234,'3-Productie normen'!A:S,13,FALSE)</f>
        <v>1</v>
      </c>
      <c r="Z234" s="177"/>
      <c r="AB234" s="138">
        <f t="shared" si="27"/>
        <v>11220</v>
      </c>
    </row>
    <row r="235" spans="1:28" ht="14.1" customHeight="1">
      <c r="A235" s="152">
        <v>235</v>
      </c>
      <c r="B235" s="171" t="s">
        <v>276</v>
      </c>
      <c r="C235" s="171" t="s">
        <v>975</v>
      </c>
      <c r="D235" s="526" t="s">
        <v>279</v>
      </c>
      <c r="E235" s="526" t="s">
        <v>776</v>
      </c>
      <c r="F235" s="184" t="s">
        <v>281</v>
      </c>
      <c r="G235" s="184" t="s">
        <v>233</v>
      </c>
      <c r="H235" s="173" t="s">
        <v>1857</v>
      </c>
      <c r="I235" s="184" t="s">
        <v>323</v>
      </c>
      <c r="J235" s="649">
        <v>25</v>
      </c>
      <c r="K235" s="484"/>
      <c r="L235" s="484"/>
      <c r="M235" s="484"/>
      <c r="N235" s="174">
        <v>255</v>
      </c>
      <c r="O235" s="174"/>
      <c r="P235" s="174">
        <v>0</v>
      </c>
      <c r="Q235" s="174"/>
      <c r="R235" s="175" t="e">
        <f t="shared" si="21"/>
        <v>#DIV/0!</v>
      </c>
      <c r="S235" s="175">
        <f t="shared" si="22"/>
        <v>0</v>
      </c>
      <c r="T235" s="175">
        <f t="shared" si="23"/>
        <v>0</v>
      </c>
      <c r="U235" s="176">
        <f>IF(N235="nio",0,IF(N235&gt;0,VLOOKUP(H235,'3-Productie normen'!A:S,VLOOKUP(N235,'3-Productie normen'!S:T,2,FALSE),FALSE)))</f>
        <v>0</v>
      </c>
      <c r="V235" s="176">
        <f t="shared" si="24"/>
        <v>0</v>
      </c>
      <c r="W235" s="176">
        <f t="shared" si="25"/>
        <v>0</v>
      </c>
      <c r="X235" s="176">
        <f t="shared" si="26"/>
        <v>0</v>
      </c>
      <c r="Y235" s="666">
        <f>VLOOKUP(H235,'3-Productie normen'!A:S,13,FALSE)</f>
        <v>1</v>
      </c>
      <c r="Z235" s="177"/>
      <c r="AB235" s="138">
        <f t="shared" si="27"/>
        <v>6375</v>
      </c>
    </row>
    <row r="236" spans="1:28" ht="14.1" customHeight="1">
      <c r="A236" s="152">
        <v>236</v>
      </c>
      <c r="B236" s="171" t="s">
        <v>276</v>
      </c>
      <c r="C236" s="171" t="s">
        <v>975</v>
      </c>
      <c r="D236" s="526" t="s">
        <v>279</v>
      </c>
      <c r="E236" s="526" t="s">
        <v>777</v>
      </c>
      <c r="F236" s="184" t="s">
        <v>281</v>
      </c>
      <c r="G236" s="184" t="s">
        <v>233</v>
      </c>
      <c r="H236" s="173" t="s">
        <v>1857</v>
      </c>
      <c r="I236" s="184" t="s">
        <v>323</v>
      </c>
      <c r="J236" s="649">
        <v>16</v>
      </c>
      <c r="K236" s="484"/>
      <c r="L236" s="484"/>
      <c r="M236" s="484"/>
      <c r="N236" s="174">
        <v>255</v>
      </c>
      <c r="O236" s="174"/>
      <c r="P236" s="174">
        <v>0</v>
      </c>
      <c r="Q236" s="174"/>
      <c r="R236" s="175" t="e">
        <f t="shared" si="21"/>
        <v>#DIV/0!</v>
      </c>
      <c r="S236" s="175">
        <f t="shared" si="22"/>
        <v>0</v>
      </c>
      <c r="T236" s="175">
        <f t="shared" si="23"/>
        <v>0</v>
      </c>
      <c r="U236" s="176">
        <f>IF(N236="nio",0,IF(N236&gt;0,VLOOKUP(H236,'3-Productie normen'!A:S,VLOOKUP(N236,'3-Productie normen'!S:T,2,FALSE),FALSE)))</f>
        <v>0</v>
      </c>
      <c r="V236" s="176">
        <f t="shared" si="24"/>
        <v>0</v>
      </c>
      <c r="W236" s="176">
        <f t="shared" si="25"/>
        <v>0</v>
      </c>
      <c r="X236" s="176">
        <f t="shared" si="26"/>
        <v>0</v>
      </c>
      <c r="Y236" s="666">
        <f>VLOOKUP(H236,'3-Productie normen'!A:S,13,FALSE)</f>
        <v>1</v>
      </c>
      <c r="Z236" s="177"/>
      <c r="AB236" s="138">
        <f t="shared" si="27"/>
        <v>4080</v>
      </c>
    </row>
    <row r="237" spans="1:28" ht="14.1" customHeight="1">
      <c r="A237" s="152">
        <v>237</v>
      </c>
      <c r="B237" s="171" t="s">
        <v>276</v>
      </c>
      <c r="C237" s="171" t="s">
        <v>975</v>
      </c>
      <c r="D237" s="526" t="s">
        <v>279</v>
      </c>
      <c r="E237" s="526" t="s">
        <v>778</v>
      </c>
      <c r="F237" s="184" t="s">
        <v>281</v>
      </c>
      <c r="G237" s="184" t="s">
        <v>233</v>
      </c>
      <c r="H237" s="173" t="s">
        <v>1857</v>
      </c>
      <c r="I237" s="184" t="s">
        <v>323</v>
      </c>
      <c r="J237" s="649">
        <v>34</v>
      </c>
      <c r="K237" s="484"/>
      <c r="L237" s="484"/>
      <c r="M237" s="484"/>
      <c r="N237" s="174">
        <v>255</v>
      </c>
      <c r="O237" s="174"/>
      <c r="P237" s="174">
        <v>0</v>
      </c>
      <c r="Q237" s="174"/>
      <c r="R237" s="175" t="e">
        <f t="shared" si="21"/>
        <v>#DIV/0!</v>
      </c>
      <c r="S237" s="175">
        <f t="shared" si="22"/>
        <v>0</v>
      </c>
      <c r="T237" s="175">
        <f t="shared" si="23"/>
        <v>0</v>
      </c>
      <c r="U237" s="176">
        <f>IF(N237="nio",0,IF(N237&gt;0,VLOOKUP(H237,'3-Productie normen'!A:S,VLOOKUP(N237,'3-Productie normen'!S:T,2,FALSE),FALSE)))</f>
        <v>0</v>
      </c>
      <c r="V237" s="176">
        <f t="shared" si="24"/>
        <v>0</v>
      </c>
      <c r="W237" s="176">
        <f t="shared" si="25"/>
        <v>0</v>
      </c>
      <c r="X237" s="176">
        <f t="shared" si="26"/>
        <v>0</v>
      </c>
      <c r="Y237" s="666">
        <f>VLOOKUP(H237,'3-Productie normen'!A:S,13,FALSE)</f>
        <v>1</v>
      </c>
      <c r="Z237" s="177"/>
      <c r="AB237" s="138">
        <f t="shared" si="27"/>
        <v>8670</v>
      </c>
    </row>
    <row r="238" spans="1:28" ht="14.1" customHeight="1">
      <c r="A238" s="152">
        <v>238</v>
      </c>
      <c r="B238" s="171" t="s">
        <v>276</v>
      </c>
      <c r="C238" s="171" t="s">
        <v>975</v>
      </c>
      <c r="D238" s="526" t="s">
        <v>279</v>
      </c>
      <c r="E238" s="526" t="s">
        <v>779</v>
      </c>
      <c r="F238" s="184" t="s">
        <v>309</v>
      </c>
      <c r="G238" s="184" t="s">
        <v>18</v>
      </c>
      <c r="H238" s="137" t="s">
        <v>18</v>
      </c>
      <c r="I238" s="184" t="s">
        <v>322</v>
      </c>
      <c r="J238" s="649">
        <v>12</v>
      </c>
      <c r="K238" s="484"/>
      <c r="L238" s="484"/>
      <c r="M238" s="484"/>
      <c r="N238" s="174">
        <v>255</v>
      </c>
      <c r="O238" s="174">
        <v>255</v>
      </c>
      <c r="P238" s="174">
        <v>0</v>
      </c>
      <c r="Q238" s="174"/>
      <c r="R238" s="175" t="e">
        <f t="shared" si="21"/>
        <v>#DIV/0!</v>
      </c>
      <c r="S238" s="175" t="e">
        <f t="shared" si="22"/>
        <v>#DIV/0!</v>
      </c>
      <c r="T238" s="175">
        <f t="shared" si="23"/>
        <v>0</v>
      </c>
      <c r="U238" s="176">
        <f>IF(N238="nio",0,IF(N238&gt;0,VLOOKUP(H238,'3-Productie normen'!A:S,VLOOKUP(N238,'3-Productie normen'!S:T,2,FALSE),FALSE)))</f>
        <v>0</v>
      </c>
      <c r="V238" s="176">
        <f t="shared" si="24"/>
        <v>0</v>
      </c>
      <c r="W238" s="176">
        <f t="shared" si="25"/>
        <v>0</v>
      </c>
      <c r="X238" s="176">
        <f t="shared" si="26"/>
        <v>0</v>
      </c>
      <c r="Y238" s="666">
        <f>VLOOKUP(H238,'3-Productie normen'!A:S,13,FALSE)</f>
        <v>3</v>
      </c>
      <c r="Z238" s="177"/>
      <c r="AB238" s="138">
        <f t="shared" si="27"/>
        <v>6120</v>
      </c>
    </row>
    <row r="239" spans="1:28" ht="14.1" customHeight="1">
      <c r="A239" s="152">
        <v>239</v>
      </c>
      <c r="B239" s="171" t="s">
        <v>276</v>
      </c>
      <c r="C239" s="171" t="s">
        <v>975</v>
      </c>
      <c r="D239" s="526" t="s">
        <v>279</v>
      </c>
      <c r="E239" s="526" t="s">
        <v>780</v>
      </c>
      <c r="F239" s="184" t="s">
        <v>309</v>
      </c>
      <c r="G239" s="184" t="s">
        <v>18</v>
      </c>
      <c r="H239" s="137" t="s">
        <v>18</v>
      </c>
      <c r="I239" s="184" t="s">
        <v>322</v>
      </c>
      <c r="J239" s="649">
        <v>9</v>
      </c>
      <c r="K239" s="484"/>
      <c r="L239" s="484"/>
      <c r="M239" s="484"/>
      <c r="N239" s="174">
        <v>255</v>
      </c>
      <c r="O239" s="174">
        <v>255</v>
      </c>
      <c r="P239" s="174">
        <v>0</v>
      </c>
      <c r="Q239" s="174"/>
      <c r="R239" s="175" t="e">
        <f t="shared" si="21"/>
        <v>#DIV/0!</v>
      </c>
      <c r="S239" s="175" t="e">
        <f t="shared" si="22"/>
        <v>#DIV/0!</v>
      </c>
      <c r="T239" s="175">
        <f t="shared" si="23"/>
        <v>0</v>
      </c>
      <c r="U239" s="176">
        <f>IF(N239="nio",0,IF(N239&gt;0,VLOOKUP(H239,'3-Productie normen'!A:S,VLOOKUP(N239,'3-Productie normen'!S:T,2,FALSE),FALSE)))</f>
        <v>0</v>
      </c>
      <c r="V239" s="176">
        <f t="shared" si="24"/>
        <v>0</v>
      </c>
      <c r="W239" s="176">
        <f t="shared" si="25"/>
        <v>0</v>
      </c>
      <c r="X239" s="176">
        <f t="shared" si="26"/>
        <v>0</v>
      </c>
      <c r="Y239" s="666">
        <f>VLOOKUP(H239,'3-Productie normen'!A:S,13,FALSE)</f>
        <v>3</v>
      </c>
      <c r="Z239" s="177"/>
      <c r="AB239" s="138">
        <f t="shared" si="27"/>
        <v>4590</v>
      </c>
    </row>
    <row r="240" spans="1:28" ht="14.1" customHeight="1">
      <c r="A240" s="152">
        <v>240</v>
      </c>
      <c r="B240" s="171" t="s">
        <v>276</v>
      </c>
      <c r="C240" s="171" t="s">
        <v>975</v>
      </c>
      <c r="D240" s="526" t="s">
        <v>279</v>
      </c>
      <c r="E240" s="526" t="s">
        <v>781</v>
      </c>
      <c r="F240" s="184" t="s">
        <v>313</v>
      </c>
      <c r="G240" s="184" t="s">
        <v>314</v>
      </c>
      <c r="H240" s="184" t="s">
        <v>1859</v>
      </c>
      <c r="I240" s="184" t="s">
        <v>2209</v>
      </c>
      <c r="J240" s="649">
        <v>19</v>
      </c>
      <c r="K240" s="484"/>
      <c r="L240" s="484"/>
      <c r="M240" s="484"/>
      <c r="N240" s="174">
        <v>255</v>
      </c>
      <c r="O240" s="174"/>
      <c r="P240" s="174">
        <v>0</v>
      </c>
      <c r="Q240" s="174"/>
      <c r="R240" s="175" t="e">
        <f t="shared" si="21"/>
        <v>#DIV/0!</v>
      </c>
      <c r="S240" s="175">
        <f t="shared" si="22"/>
        <v>0</v>
      </c>
      <c r="T240" s="175">
        <f t="shared" si="23"/>
        <v>0</v>
      </c>
      <c r="U240" s="176">
        <f>IF(N240="nio",0,IF(N240&gt;0,VLOOKUP(H240,'3-Productie normen'!A:S,VLOOKUP(N240,'3-Productie normen'!S:T,2,FALSE),FALSE)))</f>
        <v>0</v>
      </c>
      <c r="V240" s="176">
        <f t="shared" si="24"/>
        <v>0</v>
      </c>
      <c r="W240" s="176">
        <f t="shared" si="25"/>
        <v>0</v>
      </c>
      <c r="X240" s="176">
        <f t="shared" si="26"/>
        <v>0</v>
      </c>
      <c r="Y240" s="666">
        <f>VLOOKUP(H240,'3-Productie normen'!A:S,13,FALSE)</f>
        <v>2</v>
      </c>
      <c r="Z240" s="177"/>
      <c r="AB240" s="138">
        <f t="shared" si="27"/>
        <v>4845</v>
      </c>
    </row>
    <row r="241" spans="1:28" ht="14.1" customHeight="1">
      <c r="A241" s="152">
        <v>241</v>
      </c>
      <c r="B241" s="171" t="s">
        <v>276</v>
      </c>
      <c r="C241" s="171" t="s">
        <v>975</v>
      </c>
      <c r="D241" s="526" t="s">
        <v>279</v>
      </c>
      <c r="E241" s="526" t="s">
        <v>782</v>
      </c>
      <c r="F241" s="184" t="s">
        <v>609</v>
      </c>
      <c r="G241" s="184" t="s">
        <v>502</v>
      </c>
      <c r="H241" s="137" t="s">
        <v>234</v>
      </c>
      <c r="I241" s="184" t="s">
        <v>323</v>
      </c>
      <c r="J241" s="649">
        <v>16</v>
      </c>
      <c r="K241" s="484"/>
      <c r="L241" s="484"/>
      <c r="M241" s="484"/>
      <c r="N241" s="174">
        <v>255</v>
      </c>
      <c r="O241" s="174"/>
      <c r="P241" s="174">
        <v>0</v>
      </c>
      <c r="Q241" s="174"/>
      <c r="R241" s="175" t="e">
        <f t="shared" si="21"/>
        <v>#DIV/0!</v>
      </c>
      <c r="S241" s="175">
        <f t="shared" si="22"/>
        <v>0</v>
      </c>
      <c r="T241" s="175">
        <f t="shared" si="23"/>
        <v>0</v>
      </c>
      <c r="U241" s="176">
        <f>IF(N241="nio",0,IF(N241&gt;0,VLOOKUP(H241,'3-Productie normen'!A:S,VLOOKUP(N241,'3-Productie normen'!S:T,2,FALSE),FALSE)))</f>
        <v>0</v>
      </c>
      <c r="V241" s="176">
        <f t="shared" si="24"/>
        <v>0</v>
      </c>
      <c r="W241" s="176">
        <f t="shared" si="25"/>
        <v>0</v>
      </c>
      <c r="X241" s="176">
        <f t="shared" si="26"/>
        <v>0</v>
      </c>
      <c r="Y241" s="666">
        <f>VLOOKUP(H241,'3-Productie normen'!A:S,13,FALSE)</f>
        <v>1</v>
      </c>
      <c r="Z241" s="177"/>
      <c r="AB241" s="138">
        <f t="shared" si="27"/>
        <v>4080</v>
      </c>
    </row>
    <row r="242" spans="1:28" ht="14.1" customHeight="1">
      <c r="A242" s="152">
        <v>242</v>
      </c>
      <c r="B242" s="171" t="s">
        <v>276</v>
      </c>
      <c r="C242" s="171" t="s">
        <v>975</v>
      </c>
      <c r="D242" s="526" t="s">
        <v>279</v>
      </c>
      <c r="E242" s="526" t="s">
        <v>783</v>
      </c>
      <c r="F242" s="184" t="s">
        <v>609</v>
      </c>
      <c r="G242" s="184" t="s">
        <v>502</v>
      </c>
      <c r="H242" s="137" t="s">
        <v>234</v>
      </c>
      <c r="I242" s="184" t="s">
        <v>323</v>
      </c>
      <c r="J242" s="649">
        <v>17</v>
      </c>
      <c r="K242" s="484"/>
      <c r="L242" s="484"/>
      <c r="M242" s="484"/>
      <c r="N242" s="174">
        <v>255</v>
      </c>
      <c r="O242" s="174"/>
      <c r="P242" s="174">
        <v>0</v>
      </c>
      <c r="Q242" s="174"/>
      <c r="R242" s="175" t="e">
        <f t="shared" si="21"/>
        <v>#DIV/0!</v>
      </c>
      <c r="S242" s="175">
        <f t="shared" si="22"/>
        <v>0</v>
      </c>
      <c r="T242" s="175">
        <f t="shared" si="23"/>
        <v>0</v>
      </c>
      <c r="U242" s="176">
        <f>IF(N242="nio",0,IF(N242&gt;0,VLOOKUP(H242,'3-Productie normen'!A:S,VLOOKUP(N242,'3-Productie normen'!S:T,2,FALSE),FALSE)))</f>
        <v>0</v>
      </c>
      <c r="V242" s="176">
        <f t="shared" si="24"/>
        <v>0</v>
      </c>
      <c r="W242" s="176">
        <f t="shared" si="25"/>
        <v>0</v>
      </c>
      <c r="X242" s="176">
        <f t="shared" si="26"/>
        <v>0</v>
      </c>
      <c r="Y242" s="666">
        <f>VLOOKUP(H242,'3-Productie normen'!A:S,13,FALSE)</f>
        <v>1</v>
      </c>
      <c r="Z242" s="177"/>
      <c r="AB242" s="138">
        <f t="shared" si="27"/>
        <v>4335</v>
      </c>
    </row>
    <row r="243" spans="1:28" ht="14.1" customHeight="1">
      <c r="A243" s="152">
        <v>243</v>
      </c>
      <c r="B243" s="171" t="s">
        <v>276</v>
      </c>
      <c r="C243" s="171" t="s">
        <v>975</v>
      </c>
      <c r="D243" s="526" t="s">
        <v>279</v>
      </c>
      <c r="E243" s="526" t="s">
        <v>784</v>
      </c>
      <c r="F243" s="184" t="s">
        <v>785</v>
      </c>
      <c r="G243" s="184" t="s">
        <v>233</v>
      </c>
      <c r="H243" s="173" t="s">
        <v>1857</v>
      </c>
      <c r="I243" s="184" t="s">
        <v>323</v>
      </c>
      <c r="J243" s="649">
        <v>8</v>
      </c>
      <c r="K243" s="484"/>
      <c r="L243" s="484"/>
      <c r="M243" s="484"/>
      <c r="N243" s="174">
        <v>255</v>
      </c>
      <c r="O243" s="174"/>
      <c r="P243" s="174">
        <v>0</v>
      </c>
      <c r="Q243" s="174"/>
      <c r="R243" s="175" t="e">
        <f t="shared" si="21"/>
        <v>#DIV/0!</v>
      </c>
      <c r="S243" s="175">
        <f t="shared" si="22"/>
        <v>0</v>
      </c>
      <c r="T243" s="175">
        <f t="shared" si="23"/>
        <v>0</v>
      </c>
      <c r="U243" s="176">
        <f>IF(N243="nio",0,IF(N243&gt;0,VLOOKUP(H243,'3-Productie normen'!A:S,VLOOKUP(N243,'3-Productie normen'!S:T,2,FALSE),FALSE)))</f>
        <v>0</v>
      </c>
      <c r="V243" s="176">
        <f t="shared" si="24"/>
        <v>0</v>
      </c>
      <c r="W243" s="176">
        <f t="shared" si="25"/>
        <v>0</v>
      </c>
      <c r="X243" s="176">
        <f t="shared" si="26"/>
        <v>0</v>
      </c>
      <c r="Y243" s="666">
        <f>VLOOKUP(H243,'3-Productie normen'!A:S,13,FALSE)</f>
        <v>1</v>
      </c>
      <c r="Z243" s="177"/>
      <c r="AB243" s="138">
        <f t="shared" si="27"/>
        <v>2040</v>
      </c>
    </row>
    <row r="244" spans="1:28" ht="14.1" customHeight="1">
      <c r="A244" s="152">
        <v>244</v>
      </c>
      <c r="B244" s="171" t="s">
        <v>276</v>
      </c>
      <c r="C244" s="171" t="s">
        <v>975</v>
      </c>
      <c r="D244" s="526" t="s">
        <v>279</v>
      </c>
      <c r="E244" s="526" t="s">
        <v>786</v>
      </c>
      <c r="F244" s="184" t="s">
        <v>785</v>
      </c>
      <c r="G244" s="184" t="s">
        <v>233</v>
      </c>
      <c r="H244" s="173" t="s">
        <v>1857</v>
      </c>
      <c r="I244" s="184" t="s">
        <v>323</v>
      </c>
      <c r="J244" s="649">
        <v>6</v>
      </c>
      <c r="K244" s="484"/>
      <c r="L244" s="484"/>
      <c r="M244" s="484"/>
      <c r="N244" s="174">
        <v>255</v>
      </c>
      <c r="O244" s="174"/>
      <c r="P244" s="174">
        <v>0</v>
      </c>
      <c r="Q244" s="174"/>
      <c r="R244" s="175" t="e">
        <f t="shared" si="21"/>
        <v>#DIV/0!</v>
      </c>
      <c r="S244" s="175">
        <f t="shared" si="22"/>
        <v>0</v>
      </c>
      <c r="T244" s="175">
        <f t="shared" si="23"/>
        <v>0</v>
      </c>
      <c r="U244" s="176">
        <f>IF(N244="nio",0,IF(N244&gt;0,VLOOKUP(H244,'3-Productie normen'!A:S,VLOOKUP(N244,'3-Productie normen'!S:T,2,FALSE),FALSE)))</f>
        <v>0</v>
      </c>
      <c r="V244" s="176">
        <f t="shared" si="24"/>
        <v>0</v>
      </c>
      <c r="W244" s="176">
        <f t="shared" si="25"/>
        <v>0</v>
      </c>
      <c r="X244" s="176">
        <f t="shared" si="26"/>
        <v>0</v>
      </c>
      <c r="Y244" s="666">
        <f>VLOOKUP(H244,'3-Productie normen'!A:S,13,FALSE)</f>
        <v>1</v>
      </c>
      <c r="Z244" s="177"/>
      <c r="AB244" s="138">
        <f t="shared" si="27"/>
        <v>1530</v>
      </c>
    </row>
    <row r="245" spans="1:28" ht="14.1" customHeight="1">
      <c r="A245" s="152">
        <v>245</v>
      </c>
      <c r="B245" s="171" t="s">
        <v>276</v>
      </c>
      <c r="C245" s="171" t="s">
        <v>975</v>
      </c>
      <c r="D245" s="526" t="s">
        <v>279</v>
      </c>
      <c r="E245" s="526" t="s">
        <v>787</v>
      </c>
      <c r="F245" s="184" t="s">
        <v>785</v>
      </c>
      <c r="G245" s="184" t="s">
        <v>233</v>
      </c>
      <c r="H245" s="173" t="s">
        <v>1857</v>
      </c>
      <c r="I245" s="184" t="s">
        <v>323</v>
      </c>
      <c r="J245" s="649">
        <v>6</v>
      </c>
      <c r="K245" s="484"/>
      <c r="L245" s="484"/>
      <c r="M245" s="484"/>
      <c r="N245" s="174">
        <v>255</v>
      </c>
      <c r="O245" s="174"/>
      <c r="P245" s="174">
        <v>0</v>
      </c>
      <c r="Q245" s="174"/>
      <c r="R245" s="175" t="e">
        <f t="shared" si="21"/>
        <v>#DIV/0!</v>
      </c>
      <c r="S245" s="175">
        <f t="shared" si="22"/>
        <v>0</v>
      </c>
      <c r="T245" s="175">
        <f t="shared" si="23"/>
        <v>0</v>
      </c>
      <c r="U245" s="176">
        <f>IF(N245="nio",0,IF(N245&gt;0,VLOOKUP(H245,'3-Productie normen'!A:S,VLOOKUP(N245,'3-Productie normen'!S:T,2,FALSE),FALSE)))</f>
        <v>0</v>
      </c>
      <c r="V245" s="176">
        <f t="shared" si="24"/>
        <v>0</v>
      </c>
      <c r="W245" s="176">
        <f t="shared" si="25"/>
        <v>0</v>
      </c>
      <c r="X245" s="176">
        <f t="shared" si="26"/>
        <v>0</v>
      </c>
      <c r="Y245" s="666">
        <f>VLOOKUP(H245,'3-Productie normen'!A:S,13,FALSE)</f>
        <v>1</v>
      </c>
      <c r="Z245" s="177"/>
      <c r="AB245" s="138">
        <f t="shared" si="27"/>
        <v>1530</v>
      </c>
    </row>
    <row r="246" spans="1:28" ht="14.1" customHeight="1">
      <c r="A246" s="152">
        <v>246</v>
      </c>
      <c r="B246" s="171" t="s">
        <v>276</v>
      </c>
      <c r="C246" s="171" t="s">
        <v>975</v>
      </c>
      <c r="D246" s="526" t="s">
        <v>279</v>
      </c>
      <c r="E246" s="526" t="s">
        <v>788</v>
      </c>
      <c r="F246" s="184" t="s">
        <v>785</v>
      </c>
      <c r="G246" s="184" t="s">
        <v>233</v>
      </c>
      <c r="H246" s="173" t="s">
        <v>1857</v>
      </c>
      <c r="I246" s="184" t="s">
        <v>323</v>
      </c>
      <c r="J246" s="649">
        <v>8</v>
      </c>
      <c r="K246" s="484"/>
      <c r="L246" s="484"/>
      <c r="M246" s="484"/>
      <c r="N246" s="174">
        <v>255</v>
      </c>
      <c r="O246" s="174"/>
      <c r="P246" s="174">
        <v>0</v>
      </c>
      <c r="Q246" s="174"/>
      <c r="R246" s="175" t="e">
        <f t="shared" si="21"/>
        <v>#DIV/0!</v>
      </c>
      <c r="S246" s="175">
        <f t="shared" si="22"/>
        <v>0</v>
      </c>
      <c r="T246" s="175">
        <f t="shared" si="23"/>
        <v>0</v>
      </c>
      <c r="U246" s="176">
        <f>IF(N246="nio",0,IF(N246&gt;0,VLOOKUP(H246,'3-Productie normen'!A:S,VLOOKUP(N246,'3-Productie normen'!S:T,2,FALSE),FALSE)))</f>
        <v>0</v>
      </c>
      <c r="V246" s="176">
        <f t="shared" si="24"/>
        <v>0</v>
      </c>
      <c r="W246" s="176">
        <f t="shared" si="25"/>
        <v>0</v>
      </c>
      <c r="X246" s="176">
        <f t="shared" si="26"/>
        <v>0</v>
      </c>
      <c r="Y246" s="666">
        <f>VLOOKUP(H246,'3-Productie normen'!A:S,13,FALSE)</f>
        <v>1</v>
      </c>
      <c r="Z246" s="177"/>
      <c r="AB246" s="138">
        <f t="shared" si="27"/>
        <v>2040</v>
      </c>
    </row>
    <row r="247" spans="1:28" ht="14.1" customHeight="1">
      <c r="A247" s="152">
        <v>247</v>
      </c>
      <c r="B247" s="171" t="s">
        <v>276</v>
      </c>
      <c r="C247" s="171" t="s">
        <v>975</v>
      </c>
      <c r="D247" s="526" t="s">
        <v>279</v>
      </c>
      <c r="E247" s="526" t="s">
        <v>789</v>
      </c>
      <c r="F247" s="184" t="s">
        <v>609</v>
      </c>
      <c r="G247" s="184" t="s">
        <v>502</v>
      </c>
      <c r="H247" s="137" t="s">
        <v>234</v>
      </c>
      <c r="I247" s="184" t="s">
        <v>323</v>
      </c>
      <c r="J247" s="649">
        <v>16</v>
      </c>
      <c r="K247" s="484"/>
      <c r="L247" s="484"/>
      <c r="M247" s="484"/>
      <c r="N247" s="174">
        <v>255</v>
      </c>
      <c r="O247" s="174"/>
      <c r="P247" s="174">
        <v>0</v>
      </c>
      <c r="Q247" s="174"/>
      <c r="R247" s="175" t="e">
        <f t="shared" si="21"/>
        <v>#DIV/0!</v>
      </c>
      <c r="S247" s="175">
        <f t="shared" si="22"/>
        <v>0</v>
      </c>
      <c r="T247" s="175">
        <f t="shared" si="23"/>
        <v>0</v>
      </c>
      <c r="U247" s="176">
        <f>IF(N247="nio",0,IF(N247&gt;0,VLOOKUP(H247,'3-Productie normen'!A:S,VLOOKUP(N247,'3-Productie normen'!S:T,2,FALSE),FALSE)))</f>
        <v>0</v>
      </c>
      <c r="V247" s="176">
        <f t="shared" si="24"/>
        <v>0</v>
      </c>
      <c r="W247" s="176">
        <f t="shared" si="25"/>
        <v>0</v>
      </c>
      <c r="X247" s="176">
        <f t="shared" si="26"/>
        <v>0</v>
      </c>
      <c r="Y247" s="666">
        <f>VLOOKUP(H247,'3-Productie normen'!A:S,13,FALSE)</f>
        <v>1</v>
      </c>
      <c r="Z247" s="177"/>
      <c r="AB247" s="138">
        <f t="shared" si="27"/>
        <v>4080</v>
      </c>
    </row>
    <row r="248" spans="1:28" ht="14.1" customHeight="1">
      <c r="A248" s="152">
        <v>248</v>
      </c>
      <c r="B248" s="171" t="s">
        <v>276</v>
      </c>
      <c r="C248" s="171" t="s">
        <v>975</v>
      </c>
      <c r="D248" s="526" t="s">
        <v>279</v>
      </c>
      <c r="E248" s="526" t="s">
        <v>790</v>
      </c>
      <c r="F248" s="184" t="s">
        <v>609</v>
      </c>
      <c r="G248" s="184" t="s">
        <v>502</v>
      </c>
      <c r="H248" s="137" t="s">
        <v>234</v>
      </c>
      <c r="I248" s="184" t="s">
        <v>323</v>
      </c>
      <c r="J248" s="649">
        <v>16</v>
      </c>
      <c r="K248" s="484"/>
      <c r="L248" s="484"/>
      <c r="M248" s="484"/>
      <c r="N248" s="174">
        <v>255</v>
      </c>
      <c r="O248" s="174"/>
      <c r="P248" s="174">
        <v>0</v>
      </c>
      <c r="Q248" s="174"/>
      <c r="R248" s="175" t="e">
        <f t="shared" si="21"/>
        <v>#DIV/0!</v>
      </c>
      <c r="S248" s="175">
        <f t="shared" si="22"/>
        <v>0</v>
      </c>
      <c r="T248" s="175">
        <f t="shared" si="23"/>
        <v>0</v>
      </c>
      <c r="U248" s="176">
        <f>IF(N248="nio",0,IF(N248&gt;0,VLOOKUP(H248,'3-Productie normen'!A:S,VLOOKUP(N248,'3-Productie normen'!S:T,2,FALSE),FALSE)))</f>
        <v>0</v>
      </c>
      <c r="V248" s="176">
        <f t="shared" si="24"/>
        <v>0</v>
      </c>
      <c r="W248" s="176">
        <f t="shared" si="25"/>
        <v>0</v>
      </c>
      <c r="X248" s="176">
        <f t="shared" si="26"/>
        <v>0</v>
      </c>
      <c r="Y248" s="666">
        <f>VLOOKUP(H248,'3-Productie normen'!A:S,13,FALSE)</f>
        <v>1</v>
      </c>
      <c r="Z248" s="177"/>
      <c r="AB248" s="138">
        <f t="shared" si="27"/>
        <v>4080</v>
      </c>
    </row>
    <row r="249" spans="1:28" ht="14.1" customHeight="1">
      <c r="A249" s="152">
        <v>249</v>
      </c>
      <c r="B249" s="171" t="s">
        <v>276</v>
      </c>
      <c r="C249" s="171" t="s">
        <v>975</v>
      </c>
      <c r="D249" s="526" t="s">
        <v>279</v>
      </c>
      <c r="E249" s="526" t="s">
        <v>791</v>
      </c>
      <c r="F249" s="184" t="s">
        <v>743</v>
      </c>
      <c r="G249" s="184" t="s">
        <v>233</v>
      </c>
      <c r="H249" s="173" t="s">
        <v>1857</v>
      </c>
      <c r="I249" s="184" t="s">
        <v>323</v>
      </c>
      <c r="J249" s="649">
        <v>9</v>
      </c>
      <c r="K249" s="484"/>
      <c r="L249" s="484"/>
      <c r="M249" s="484"/>
      <c r="N249" s="174">
        <v>255</v>
      </c>
      <c r="O249" s="174"/>
      <c r="P249" s="174">
        <v>0</v>
      </c>
      <c r="Q249" s="174"/>
      <c r="R249" s="175" t="e">
        <f t="shared" si="21"/>
        <v>#DIV/0!</v>
      </c>
      <c r="S249" s="175">
        <f t="shared" si="22"/>
        <v>0</v>
      </c>
      <c r="T249" s="175">
        <f t="shared" si="23"/>
        <v>0</v>
      </c>
      <c r="U249" s="176">
        <f>IF(N249="nio",0,IF(N249&gt;0,VLOOKUP(H249,'3-Productie normen'!A:S,VLOOKUP(N249,'3-Productie normen'!S:T,2,FALSE),FALSE)))</f>
        <v>0</v>
      </c>
      <c r="V249" s="176">
        <f t="shared" si="24"/>
        <v>0</v>
      </c>
      <c r="W249" s="176">
        <f t="shared" si="25"/>
        <v>0</v>
      </c>
      <c r="X249" s="176">
        <f t="shared" si="26"/>
        <v>0</v>
      </c>
      <c r="Y249" s="666">
        <f>VLOOKUP(H249,'3-Productie normen'!A:S,13,FALSE)</f>
        <v>1</v>
      </c>
      <c r="Z249" s="177"/>
      <c r="AB249" s="138">
        <f t="shared" si="27"/>
        <v>2295</v>
      </c>
    </row>
    <row r="250" spans="1:28" ht="14.1" customHeight="1">
      <c r="A250" s="152">
        <v>250</v>
      </c>
      <c r="B250" s="171" t="s">
        <v>276</v>
      </c>
      <c r="C250" s="171" t="s">
        <v>975</v>
      </c>
      <c r="D250" s="526" t="s">
        <v>279</v>
      </c>
      <c r="E250" s="526" t="s">
        <v>792</v>
      </c>
      <c r="F250" s="184" t="s">
        <v>563</v>
      </c>
      <c r="G250" s="184" t="s">
        <v>286</v>
      </c>
      <c r="H250" s="180" t="s">
        <v>223</v>
      </c>
      <c r="I250" s="184" t="s">
        <v>323</v>
      </c>
      <c r="J250" s="649">
        <v>6</v>
      </c>
      <c r="K250" s="484"/>
      <c r="L250" s="484"/>
      <c r="M250" s="484"/>
      <c r="N250" s="542" t="s">
        <v>223</v>
      </c>
      <c r="O250" s="174"/>
      <c r="P250" s="174">
        <v>0</v>
      </c>
      <c r="Q250" s="174"/>
      <c r="R250" s="175">
        <f t="shared" si="21"/>
        <v>0</v>
      </c>
      <c r="S250" s="175">
        <f t="shared" si="22"/>
        <v>0</v>
      </c>
      <c r="T250" s="175">
        <f t="shared" si="23"/>
        <v>0</v>
      </c>
      <c r="U250" s="176">
        <f>IF(N250="nio",0,IF(N250&gt;0,VLOOKUP(H250,'3-Productie normen'!A:S,VLOOKUP(N250,'3-Productie normen'!S:T,2,FALSE),FALSE)))</f>
        <v>0</v>
      </c>
      <c r="V250" s="176">
        <f t="shared" si="24"/>
        <v>0</v>
      </c>
      <c r="W250" s="176">
        <f t="shared" si="25"/>
        <v>0</v>
      </c>
      <c r="X250" s="176">
        <f t="shared" si="26"/>
        <v>0</v>
      </c>
      <c r="Y250" s="666">
        <f>VLOOKUP(H250,'3-Productie normen'!A:S,13,FALSE)</f>
        <v>0</v>
      </c>
      <c r="Z250" s="177"/>
      <c r="AB250" s="138">
        <f t="shared" si="27"/>
        <v>0</v>
      </c>
    </row>
    <row r="251" spans="1:28" ht="14.1" customHeight="1">
      <c r="A251" s="152">
        <v>251</v>
      </c>
      <c r="B251" s="171" t="s">
        <v>276</v>
      </c>
      <c r="C251" s="171" t="s">
        <v>975</v>
      </c>
      <c r="D251" s="526" t="s">
        <v>279</v>
      </c>
      <c r="E251" s="526" t="s">
        <v>793</v>
      </c>
      <c r="F251" s="184" t="s">
        <v>794</v>
      </c>
      <c r="G251" s="184" t="s">
        <v>286</v>
      </c>
      <c r="H251" s="180" t="s">
        <v>223</v>
      </c>
      <c r="I251" s="184" t="s">
        <v>323</v>
      </c>
      <c r="J251" s="649">
        <v>46</v>
      </c>
      <c r="K251" s="484"/>
      <c r="L251" s="484"/>
      <c r="M251" s="484"/>
      <c r="N251" s="540" t="s">
        <v>223</v>
      </c>
      <c r="O251" s="174"/>
      <c r="P251" s="174">
        <v>0</v>
      </c>
      <c r="Q251" s="174"/>
      <c r="R251" s="175">
        <f t="shared" si="21"/>
        <v>0</v>
      </c>
      <c r="S251" s="175">
        <f t="shared" si="22"/>
        <v>0</v>
      </c>
      <c r="T251" s="175">
        <f t="shared" si="23"/>
        <v>0</v>
      </c>
      <c r="U251" s="176">
        <f>IF(N251="nio",0,IF(N251&gt;0,VLOOKUP(H251,'3-Productie normen'!A:S,VLOOKUP(N251,'3-Productie normen'!S:T,2,FALSE),FALSE)))</f>
        <v>0</v>
      </c>
      <c r="V251" s="176">
        <f t="shared" si="24"/>
        <v>0</v>
      </c>
      <c r="W251" s="176">
        <f t="shared" si="25"/>
        <v>0</v>
      </c>
      <c r="X251" s="176">
        <f t="shared" si="26"/>
        <v>0</v>
      </c>
      <c r="Y251" s="666">
        <f>VLOOKUP(H251,'3-Productie normen'!A:S,13,FALSE)</f>
        <v>0</v>
      </c>
      <c r="Z251" s="177"/>
      <c r="AB251" s="138">
        <f t="shared" si="27"/>
        <v>0</v>
      </c>
    </row>
    <row r="252" spans="1:28" ht="14.1" customHeight="1">
      <c r="A252" s="152">
        <v>252</v>
      </c>
      <c r="B252" s="171" t="s">
        <v>276</v>
      </c>
      <c r="C252" s="171" t="s">
        <v>975</v>
      </c>
      <c r="D252" s="526" t="s">
        <v>279</v>
      </c>
      <c r="E252" s="526" t="s">
        <v>795</v>
      </c>
      <c r="F252" s="184" t="s">
        <v>313</v>
      </c>
      <c r="G252" s="184" t="s">
        <v>314</v>
      </c>
      <c r="H252" s="184" t="s">
        <v>1859</v>
      </c>
      <c r="I252" s="184" t="s">
        <v>2209</v>
      </c>
      <c r="J252" s="649">
        <v>19</v>
      </c>
      <c r="K252" s="484"/>
      <c r="L252" s="484"/>
      <c r="M252" s="484"/>
      <c r="N252" s="174">
        <v>255</v>
      </c>
      <c r="O252" s="174"/>
      <c r="P252" s="174">
        <v>0</v>
      </c>
      <c r="Q252" s="174"/>
      <c r="R252" s="175" t="e">
        <f t="shared" si="21"/>
        <v>#DIV/0!</v>
      </c>
      <c r="S252" s="175">
        <f t="shared" si="22"/>
        <v>0</v>
      </c>
      <c r="T252" s="175">
        <f t="shared" si="23"/>
        <v>0</v>
      </c>
      <c r="U252" s="176">
        <f>IF(N252="nio",0,IF(N252&gt;0,VLOOKUP(H252,'3-Productie normen'!A:S,VLOOKUP(N252,'3-Productie normen'!S:T,2,FALSE),FALSE)))</f>
        <v>0</v>
      </c>
      <c r="V252" s="176">
        <f t="shared" si="24"/>
        <v>0</v>
      </c>
      <c r="W252" s="176">
        <f t="shared" si="25"/>
        <v>0</v>
      </c>
      <c r="X252" s="176">
        <f t="shared" si="26"/>
        <v>0</v>
      </c>
      <c r="Y252" s="666">
        <f>VLOOKUP(H252,'3-Productie normen'!A:S,13,FALSE)</f>
        <v>2</v>
      </c>
      <c r="Z252" s="177"/>
      <c r="AB252" s="138">
        <f t="shared" si="27"/>
        <v>4845</v>
      </c>
    </row>
    <row r="253" spans="1:28" ht="14.1" customHeight="1">
      <c r="A253" s="152">
        <v>253</v>
      </c>
      <c r="B253" s="171" t="s">
        <v>276</v>
      </c>
      <c r="C253" s="171" t="s">
        <v>975</v>
      </c>
      <c r="D253" s="526" t="s">
        <v>279</v>
      </c>
      <c r="E253" s="526" t="s">
        <v>796</v>
      </c>
      <c r="F253" s="184" t="s">
        <v>309</v>
      </c>
      <c r="G253" s="184" t="s">
        <v>18</v>
      </c>
      <c r="H253" s="137" t="s">
        <v>18</v>
      </c>
      <c r="I253" s="184" t="s">
        <v>322</v>
      </c>
      <c r="J253" s="649">
        <v>9</v>
      </c>
      <c r="K253" s="484"/>
      <c r="L253" s="484"/>
      <c r="M253" s="484"/>
      <c r="N253" s="174">
        <v>255</v>
      </c>
      <c r="O253" s="174">
        <v>255</v>
      </c>
      <c r="P253" s="174">
        <v>0</v>
      </c>
      <c r="Q253" s="174"/>
      <c r="R253" s="175" t="e">
        <f t="shared" si="21"/>
        <v>#DIV/0!</v>
      </c>
      <c r="S253" s="175" t="e">
        <f t="shared" si="22"/>
        <v>#DIV/0!</v>
      </c>
      <c r="T253" s="175">
        <f t="shared" si="23"/>
        <v>0</v>
      </c>
      <c r="U253" s="176">
        <f>IF(N253="nio",0,IF(N253&gt;0,VLOOKUP(H253,'3-Productie normen'!A:S,VLOOKUP(N253,'3-Productie normen'!S:T,2,FALSE),FALSE)))</f>
        <v>0</v>
      </c>
      <c r="V253" s="176">
        <f t="shared" si="24"/>
        <v>0</v>
      </c>
      <c r="W253" s="176">
        <f t="shared" si="25"/>
        <v>0</v>
      </c>
      <c r="X253" s="176">
        <f t="shared" si="26"/>
        <v>0</v>
      </c>
      <c r="Y253" s="666">
        <f>VLOOKUP(H253,'3-Productie normen'!A:S,13,FALSE)</f>
        <v>3</v>
      </c>
      <c r="Z253" s="177"/>
      <c r="AB253" s="138">
        <f t="shared" si="27"/>
        <v>4590</v>
      </c>
    </row>
    <row r="254" spans="1:28" ht="14.1" customHeight="1">
      <c r="A254" s="152">
        <v>254</v>
      </c>
      <c r="B254" s="171" t="s">
        <v>276</v>
      </c>
      <c r="C254" s="171" t="s">
        <v>975</v>
      </c>
      <c r="D254" s="526" t="s">
        <v>279</v>
      </c>
      <c r="E254" s="526" t="s">
        <v>797</v>
      </c>
      <c r="F254" s="184" t="s">
        <v>309</v>
      </c>
      <c r="G254" s="184" t="s">
        <v>18</v>
      </c>
      <c r="H254" s="137" t="s">
        <v>18</v>
      </c>
      <c r="I254" s="184" t="s">
        <v>322</v>
      </c>
      <c r="J254" s="649">
        <v>11</v>
      </c>
      <c r="K254" s="484"/>
      <c r="L254" s="484"/>
      <c r="M254" s="484"/>
      <c r="N254" s="174">
        <v>255</v>
      </c>
      <c r="O254" s="174">
        <v>255</v>
      </c>
      <c r="P254" s="174">
        <v>0</v>
      </c>
      <c r="Q254" s="174"/>
      <c r="R254" s="175" t="e">
        <f t="shared" si="21"/>
        <v>#DIV/0!</v>
      </c>
      <c r="S254" s="175" t="e">
        <f t="shared" si="22"/>
        <v>#DIV/0!</v>
      </c>
      <c r="T254" s="175">
        <f t="shared" si="23"/>
        <v>0</v>
      </c>
      <c r="U254" s="176">
        <f>IF(N254="nio",0,IF(N254&gt;0,VLOOKUP(H254,'3-Productie normen'!A:S,VLOOKUP(N254,'3-Productie normen'!S:T,2,FALSE),FALSE)))</f>
        <v>0</v>
      </c>
      <c r="V254" s="176">
        <f t="shared" si="24"/>
        <v>0</v>
      </c>
      <c r="W254" s="176">
        <f t="shared" si="25"/>
        <v>0</v>
      </c>
      <c r="X254" s="176">
        <f t="shared" si="26"/>
        <v>0</v>
      </c>
      <c r="Y254" s="666">
        <f>VLOOKUP(H254,'3-Productie normen'!A:S,13,FALSE)</f>
        <v>3</v>
      </c>
      <c r="Z254" s="177"/>
      <c r="AB254" s="138">
        <f t="shared" si="27"/>
        <v>5610</v>
      </c>
    </row>
    <row r="255" spans="1:28" ht="14.1" customHeight="1">
      <c r="A255" s="152">
        <v>255</v>
      </c>
      <c r="B255" s="171" t="s">
        <v>276</v>
      </c>
      <c r="C255" s="171" t="s">
        <v>975</v>
      </c>
      <c r="D255" s="526" t="s">
        <v>279</v>
      </c>
      <c r="E255" s="526" t="s">
        <v>798</v>
      </c>
      <c r="F255" s="184" t="s">
        <v>309</v>
      </c>
      <c r="G255" s="184" t="s">
        <v>18</v>
      </c>
      <c r="H255" s="137" t="s">
        <v>18</v>
      </c>
      <c r="I255" s="184" t="s">
        <v>322</v>
      </c>
      <c r="J255" s="649">
        <v>6</v>
      </c>
      <c r="K255" s="484"/>
      <c r="L255" s="484"/>
      <c r="M255" s="484"/>
      <c r="N255" s="174">
        <v>255</v>
      </c>
      <c r="O255" s="174">
        <v>255</v>
      </c>
      <c r="P255" s="174">
        <v>0</v>
      </c>
      <c r="Q255" s="174"/>
      <c r="R255" s="175" t="e">
        <f t="shared" si="21"/>
        <v>#DIV/0!</v>
      </c>
      <c r="S255" s="175" t="e">
        <f t="shared" si="22"/>
        <v>#DIV/0!</v>
      </c>
      <c r="T255" s="175">
        <f t="shared" si="23"/>
        <v>0</v>
      </c>
      <c r="U255" s="176">
        <f>IF(N255="nio",0,IF(N255&gt;0,VLOOKUP(H255,'3-Productie normen'!A:S,VLOOKUP(N255,'3-Productie normen'!S:T,2,FALSE),FALSE)))</f>
        <v>0</v>
      </c>
      <c r="V255" s="176">
        <f t="shared" si="24"/>
        <v>0</v>
      </c>
      <c r="W255" s="176">
        <f t="shared" si="25"/>
        <v>0</v>
      </c>
      <c r="X255" s="176">
        <f t="shared" si="26"/>
        <v>0</v>
      </c>
      <c r="Y255" s="666">
        <f>VLOOKUP(H255,'3-Productie normen'!A:S,13,FALSE)</f>
        <v>3</v>
      </c>
      <c r="Z255" s="177"/>
      <c r="AB255" s="138">
        <f t="shared" si="27"/>
        <v>3060</v>
      </c>
    </row>
    <row r="256" spans="1:28" ht="14.1" customHeight="1">
      <c r="A256" s="152">
        <v>256</v>
      </c>
      <c r="B256" s="171" t="s">
        <v>276</v>
      </c>
      <c r="C256" s="171" t="s">
        <v>975</v>
      </c>
      <c r="D256" s="526" t="s">
        <v>279</v>
      </c>
      <c r="E256" s="526" t="s">
        <v>799</v>
      </c>
      <c r="F256" s="184" t="s">
        <v>563</v>
      </c>
      <c r="G256" s="184" t="s">
        <v>458</v>
      </c>
      <c r="H256" s="184" t="s">
        <v>458</v>
      </c>
      <c r="I256" s="184" t="s">
        <v>323</v>
      </c>
      <c r="J256" s="649">
        <v>5</v>
      </c>
      <c r="K256" s="484"/>
      <c r="L256" s="484"/>
      <c r="M256" s="484"/>
      <c r="N256" s="174">
        <v>52</v>
      </c>
      <c r="O256" s="174"/>
      <c r="P256" s="174">
        <v>0</v>
      </c>
      <c r="Q256" s="174"/>
      <c r="R256" s="175" t="e">
        <f t="shared" si="21"/>
        <v>#DIV/0!</v>
      </c>
      <c r="S256" s="175">
        <f t="shared" si="22"/>
        <v>0</v>
      </c>
      <c r="T256" s="175">
        <f t="shared" si="23"/>
        <v>0</v>
      </c>
      <c r="U256" s="176">
        <f>IF(N256="nio",0,IF(N256&gt;0,VLOOKUP(H256,'3-Productie normen'!A:S,VLOOKUP(N256,'3-Productie normen'!S:T,2,FALSE),FALSE)))</f>
        <v>0</v>
      </c>
      <c r="V256" s="176">
        <f t="shared" si="24"/>
        <v>0</v>
      </c>
      <c r="W256" s="176">
        <f t="shared" si="25"/>
        <v>0</v>
      </c>
      <c r="X256" s="176">
        <f t="shared" si="26"/>
        <v>0</v>
      </c>
      <c r="Y256" s="666">
        <f>VLOOKUP(H256,'3-Productie normen'!A:S,13,FALSE)</f>
        <v>5</v>
      </c>
      <c r="Z256" s="177"/>
      <c r="AB256" s="138">
        <f t="shared" si="27"/>
        <v>260</v>
      </c>
    </row>
    <row r="257" spans="1:28" ht="14.1" customHeight="1">
      <c r="A257" s="152">
        <v>257</v>
      </c>
      <c r="B257" s="171" t="s">
        <v>276</v>
      </c>
      <c r="C257" s="171" t="s">
        <v>975</v>
      </c>
      <c r="D257" s="526" t="s">
        <v>279</v>
      </c>
      <c r="E257" s="526" t="s">
        <v>800</v>
      </c>
      <c r="F257" s="184" t="s">
        <v>315</v>
      </c>
      <c r="G257" s="184" t="s">
        <v>316</v>
      </c>
      <c r="H257" s="137" t="s">
        <v>1856</v>
      </c>
      <c r="I257" s="184" t="s">
        <v>323</v>
      </c>
      <c r="J257" s="649">
        <v>383</v>
      </c>
      <c r="K257" s="484"/>
      <c r="L257" s="484"/>
      <c r="M257" s="484"/>
      <c r="N257" s="174">
        <v>255</v>
      </c>
      <c r="O257" s="174"/>
      <c r="P257" s="174">
        <v>0</v>
      </c>
      <c r="Q257" s="174"/>
      <c r="R257" s="175" t="e">
        <f t="shared" si="21"/>
        <v>#DIV/0!</v>
      </c>
      <c r="S257" s="175">
        <f t="shared" si="22"/>
        <v>0</v>
      </c>
      <c r="T257" s="175">
        <f t="shared" si="23"/>
        <v>0</v>
      </c>
      <c r="U257" s="176">
        <f>IF(N257="nio",0,IF(N257&gt;0,VLOOKUP(H257,'3-Productie normen'!A:S,VLOOKUP(N257,'3-Productie normen'!S:T,2,FALSE),FALSE)))</f>
        <v>0</v>
      </c>
      <c r="V257" s="176">
        <f t="shared" si="24"/>
        <v>0</v>
      </c>
      <c r="W257" s="176">
        <f t="shared" si="25"/>
        <v>0</v>
      </c>
      <c r="X257" s="176">
        <f t="shared" si="26"/>
        <v>0</v>
      </c>
      <c r="Y257" s="666">
        <f>VLOOKUP(H257,'3-Productie normen'!A:S,13,FALSE)</f>
        <v>5</v>
      </c>
      <c r="Z257" s="177"/>
      <c r="AB257" s="138">
        <f t="shared" si="27"/>
        <v>97665</v>
      </c>
    </row>
    <row r="258" spans="1:28" ht="14.1" customHeight="1">
      <c r="A258" s="152">
        <v>258</v>
      </c>
      <c r="B258" s="171" t="s">
        <v>276</v>
      </c>
      <c r="C258" s="171" t="s">
        <v>975</v>
      </c>
      <c r="D258" s="526" t="s">
        <v>540</v>
      </c>
      <c r="E258" s="526" t="s">
        <v>801</v>
      </c>
      <c r="F258" s="184" t="s">
        <v>281</v>
      </c>
      <c r="G258" s="184" t="s">
        <v>233</v>
      </c>
      <c r="H258" s="173" t="s">
        <v>1857</v>
      </c>
      <c r="I258" s="184" t="s">
        <v>323</v>
      </c>
      <c r="J258" s="649">
        <v>56</v>
      </c>
      <c r="K258" s="484"/>
      <c r="L258" s="484"/>
      <c r="M258" s="484"/>
      <c r="N258" s="174">
        <v>255</v>
      </c>
      <c r="O258" s="174"/>
      <c r="P258" s="174">
        <v>0</v>
      </c>
      <c r="Q258" s="174"/>
      <c r="R258" s="175" t="e">
        <f t="shared" si="21"/>
        <v>#DIV/0!</v>
      </c>
      <c r="S258" s="175">
        <f t="shared" si="22"/>
        <v>0</v>
      </c>
      <c r="T258" s="175">
        <f t="shared" si="23"/>
        <v>0</v>
      </c>
      <c r="U258" s="176">
        <f>IF(N258="nio",0,IF(N258&gt;0,VLOOKUP(H258,'3-Productie normen'!A:S,VLOOKUP(N258,'3-Productie normen'!S:T,2,FALSE),FALSE)))</f>
        <v>0</v>
      </c>
      <c r="V258" s="176">
        <f t="shared" si="24"/>
        <v>0</v>
      </c>
      <c r="W258" s="176">
        <f t="shared" si="25"/>
        <v>0</v>
      </c>
      <c r="X258" s="176">
        <f t="shared" si="26"/>
        <v>0</v>
      </c>
      <c r="Y258" s="666">
        <f>VLOOKUP(H258,'3-Productie normen'!A:S,13,FALSE)</f>
        <v>1</v>
      </c>
      <c r="Z258" s="177"/>
      <c r="AB258" s="138">
        <f t="shared" si="27"/>
        <v>14280</v>
      </c>
    </row>
    <row r="259" spans="1:28" ht="14.1" customHeight="1">
      <c r="A259" s="152">
        <v>259</v>
      </c>
      <c r="B259" s="171" t="s">
        <v>276</v>
      </c>
      <c r="C259" s="171" t="s">
        <v>975</v>
      </c>
      <c r="D259" s="526" t="s">
        <v>540</v>
      </c>
      <c r="E259" s="526" t="s">
        <v>802</v>
      </c>
      <c r="F259" s="184" t="s">
        <v>281</v>
      </c>
      <c r="G259" s="184" t="s">
        <v>233</v>
      </c>
      <c r="H259" s="173" t="s">
        <v>1857</v>
      </c>
      <c r="I259" s="184" t="s">
        <v>323</v>
      </c>
      <c r="J259" s="649">
        <v>36</v>
      </c>
      <c r="K259" s="484"/>
      <c r="L259" s="484"/>
      <c r="M259" s="484"/>
      <c r="N259" s="174">
        <v>255</v>
      </c>
      <c r="O259" s="174"/>
      <c r="P259" s="174">
        <v>0</v>
      </c>
      <c r="Q259" s="174"/>
      <c r="R259" s="175" t="e">
        <f t="shared" si="21"/>
        <v>#DIV/0!</v>
      </c>
      <c r="S259" s="175">
        <f t="shared" si="22"/>
        <v>0</v>
      </c>
      <c r="T259" s="175">
        <f t="shared" si="23"/>
        <v>0</v>
      </c>
      <c r="U259" s="176">
        <f>IF(N259="nio",0,IF(N259&gt;0,VLOOKUP(H259,'3-Productie normen'!A:S,VLOOKUP(N259,'3-Productie normen'!S:T,2,FALSE),FALSE)))</f>
        <v>0</v>
      </c>
      <c r="V259" s="176">
        <f t="shared" si="24"/>
        <v>0</v>
      </c>
      <c r="W259" s="176">
        <f t="shared" si="25"/>
        <v>0</v>
      </c>
      <c r="X259" s="176">
        <f t="shared" si="26"/>
        <v>0</v>
      </c>
      <c r="Y259" s="666">
        <f>VLOOKUP(H259,'3-Productie normen'!A:S,13,FALSE)</f>
        <v>1</v>
      </c>
      <c r="Z259" s="177"/>
      <c r="AB259" s="138">
        <f t="shared" si="27"/>
        <v>9180</v>
      </c>
    </row>
    <row r="260" spans="1:28" ht="14.1" customHeight="1">
      <c r="A260" s="152">
        <v>260</v>
      </c>
      <c r="B260" s="171" t="s">
        <v>276</v>
      </c>
      <c r="C260" s="171" t="s">
        <v>975</v>
      </c>
      <c r="D260" s="526" t="s">
        <v>540</v>
      </c>
      <c r="E260" s="526" t="s">
        <v>803</v>
      </c>
      <c r="F260" s="184" t="s">
        <v>281</v>
      </c>
      <c r="G260" s="184" t="s">
        <v>233</v>
      </c>
      <c r="H260" s="173" t="s">
        <v>1857</v>
      </c>
      <c r="I260" s="184" t="s">
        <v>323</v>
      </c>
      <c r="J260" s="649">
        <v>24</v>
      </c>
      <c r="K260" s="484"/>
      <c r="L260" s="484"/>
      <c r="M260" s="484"/>
      <c r="N260" s="174">
        <v>255</v>
      </c>
      <c r="O260" s="174"/>
      <c r="P260" s="174">
        <v>0</v>
      </c>
      <c r="Q260" s="174"/>
      <c r="R260" s="175" t="e">
        <f t="shared" si="21"/>
        <v>#DIV/0!</v>
      </c>
      <c r="S260" s="175">
        <f t="shared" si="22"/>
        <v>0</v>
      </c>
      <c r="T260" s="175">
        <f t="shared" si="23"/>
        <v>0</v>
      </c>
      <c r="U260" s="176">
        <f>IF(N260="nio",0,IF(N260&gt;0,VLOOKUP(H260,'3-Productie normen'!A:S,VLOOKUP(N260,'3-Productie normen'!S:T,2,FALSE),FALSE)))</f>
        <v>0</v>
      </c>
      <c r="V260" s="176">
        <f t="shared" si="24"/>
        <v>0</v>
      </c>
      <c r="W260" s="176">
        <f t="shared" si="25"/>
        <v>0</v>
      </c>
      <c r="X260" s="176">
        <f t="shared" si="26"/>
        <v>0</v>
      </c>
      <c r="Y260" s="666">
        <f>VLOOKUP(H260,'3-Productie normen'!A:S,13,FALSE)</f>
        <v>1</v>
      </c>
      <c r="Z260" s="177"/>
      <c r="AB260" s="138">
        <f t="shared" si="27"/>
        <v>6120</v>
      </c>
    </row>
    <row r="261" spans="1:28" s="47" customFormat="1" ht="14.1" customHeight="1">
      <c r="A261" s="152">
        <v>261</v>
      </c>
      <c r="B261" s="171" t="s">
        <v>276</v>
      </c>
      <c r="C261" s="171" t="s">
        <v>975</v>
      </c>
      <c r="D261" s="617" t="s">
        <v>540</v>
      </c>
      <c r="E261" s="617">
        <v>306</v>
      </c>
      <c r="F261" s="616" t="s">
        <v>281</v>
      </c>
      <c r="G261" s="616" t="s">
        <v>233</v>
      </c>
      <c r="H261" s="173" t="s">
        <v>1857</v>
      </c>
      <c r="I261" s="616" t="s">
        <v>323</v>
      </c>
      <c r="J261" s="650">
        <v>25</v>
      </c>
      <c r="K261" s="484"/>
      <c r="L261" s="484"/>
      <c r="M261" s="484"/>
      <c r="N261" s="174">
        <v>255</v>
      </c>
      <c r="O261" s="174"/>
      <c r="P261" s="174">
        <v>0</v>
      </c>
      <c r="Q261" s="174"/>
      <c r="R261" s="175" t="e">
        <f t="shared" si="21"/>
        <v>#DIV/0!</v>
      </c>
      <c r="S261" s="175">
        <f t="shared" si="22"/>
        <v>0</v>
      </c>
      <c r="T261" s="175">
        <f t="shared" si="23"/>
        <v>0</v>
      </c>
      <c r="U261" s="176">
        <f>IF(N261="nio",0,IF(N261&gt;0,VLOOKUP(H261,'3-Productie normen'!A:S,VLOOKUP(N261,'3-Productie normen'!S:T,2,FALSE),FALSE)))</f>
        <v>0</v>
      </c>
      <c r="V261" s="176">
        <f t="shared" si="24"/>
        <v>0</v>
      </c>
      <c r="W261" s="176">
        <f t="shared" si="25"/>
        <v>0</v>
      </c>
      <c r="X261" s="176">
        <f t="shared" si="26"/>
        <v>0</v>
      </c>
      <c r="Y261" s="666">
        <f>VLOOKUP(H261,'3-Productie normen'!A:S,13,FALSE)</f>
        <v>1</v>
      </c>
      <c r="Z261" s="177"/>
      <c r="AA261" s="4"/>
      <c r="AB261" s="138">
        <f t="shared" si="27"/>
        <v>6375</v>
      </c>
    </row>
    <row r="262" spans="1:28" ht="14.1" customHeight="1">
      <c r="A262" s="152">
        <v>262</v>
      </c>
      <c r="B262" s="171" t="s">
        <v>276</v>
      </c>
      <c r="C262" s="171" t="s">
        <v>975</v>
      </c>
      <c r="D262" s="526" t="s">
        <v>540</v>
      </c>
      <c r="E262" s="526" t="s">
        <v>804</v>
      </c>
      <c r="F262" s="184" t="s">
        <v>281</v>
      </c>
      <c r="G262" s="184" t="s">
        <v>233</v>
      </c>
      <c r="H262" s="173" t="s">
        <v>1857</v>
      </c>
      <c r="I262" s="184" t="s">
        <v>323</v>
      </c>
      <c r="J262" s="649">
        <v>24</v>
      </c>
      <c r="K262" s="484"/>
      <c r="L262" s="484"/>
      <c r="M262" s="484"/>
      <c r="N262" s="174">
        <v>255</v>
      </c>
      <c r="O262" s="174"/>
      <c r="P262" s="174">
        <v>0</v>
      </c>
      <c r="Q262" s="174"/>
      <c r="R262" s="175" t="e">
        <f t="shared" si="21"/>
        <v>#DIV/0!</v>
      </c>
      <c r="S262" s="175">
        <f t="shared" si="22"/>
        <v>0</v>
      </c>
      <c r="T262" s="175">
        <f t="shared" si="23"/>
        <v>0</v>
      </c>
      <c r="U262" s="176">
        <f>IF(N262="nio",0,IF(N262&gt;0,VLOOKUP(H262,'3-Productie normen'!A:S,VLOOKUP(N262,'3-Productie normen'!S:T,2,FALSE),FALSE)))</f>
        <v>0</v>
      </c>
      <c r="V262" s="176">
        <f t="shared" si="24"/>
        <v>0</v>
      </c>
      <c r="W262" s="176">
        <f t="shared" si="25"/>
        <v>0</v>
      </c>
      <c r="X262" s="176">
        <f t="shared" si="26"/>
        <v>0</v>
      </c>
      <c r="Y262" s="666">
        <f>VLOOKUP(H262,'3-Productie normen'!A:S,13,FALSE)</f>
        <v>1</v>
      </c>
      <c r="Z262" s="177"/>
      <c r="AB262" s="138">
        <f t="shared" si="27"/>
        <v>6120</v>
      </c>
    </row>
    <row r="263" spans="1:28" ht="14.1" customHeight="1">
      <c r="A263" s="152">
        <v>263</v>
      </c>
      <c r="B263" s="171" t="s">
        <v>276</v>
      </c>
      <c r="C263" s="171" t="s">
        <v>975</v>
      </c>
      <c r="D263" s="526" t="s">
        <v>540</v>
      </c>
      <c r="E263" s="526" t="s">
        <v>805</v>
      </c>
      <c r="F263" s="184" t="s">
        <v>281</v>
      </c>
      <c r="G263" s="184" t="s">
        <v>233</v>
      </c>
      <c r="H263" s="173" t="s">
        <v>1857</v>
      </c>
      <c r="I263" s="184" t="s">
        <v>323</v>
      </c>
      <c r="J263" s="649">
        <v>36</v>
      </c>
      <c r="K263" s="484"/>
      <c r="L263" s="484"/>
      <c r="M263" s="484"/>
      <c r="N263" s="174">
        <v>255</v>
      </c>
      <c r="O263" s="174"/>
      <c r="P263" s="174">
        <v>0</v>
      </c>
      <c r="Q263" s="174"/>
      <c r="R263" s="175" t="e">
        <f t="shared" si="21"/>
        <v>#DIV/0!</v>
      </c>
      <c r="S263" s="175">
        <f t="shared" si="22"/>
        <v>0</v>
      </c>
      <c r="T263" s="175">
        <f t="shared" si="23"/>
        <v>0</v>
      </c>
      <c r="U263" s="176">
        <f>IF(N263="nio",0,IF(N263&gt;0,VLOOKUP(H263,'3-Productie normen'!A:S,VLOOKUP(N263,'3-Productie normen'!S:T,2,FALSE),FALSE)))</f>
        <v>0</v>
      </c>
      <c r="V263" s="176">
        <f t="shared" si="24"/>
        <v>0</v>
      </c>
      <c r="W263" s="176">
        <f t="shared" si="25"/>
        <v>0</v>
      </c>
      <c r="X263" s="176">
        <f t="shared" si="26"/>
        <v>0</v>
      </c>
      <c r="Y263" s="666">
        <f>VLOOKUP(H263,'3-Productie normen'!A:S,13,FALSE)</f>
        <v>1</v>
      </c>
      <c r="Z263" s="177"/>
      <c r="AB263" s="138">
        <f t="shared" si="27"/>
        <v>9180</v>
      </c>
    </row>
    <row r="264" spans="1:28" ht="14.1" customHeight="1">
      <c r="A264" s="152">
        <v>264</v>
      </c>
      <c r="B264" s="171" t="s">
        <v>276</v>
      </c>
      <c r="C264" s="171" t="s">
        <v>975</v>
      </c>
      <c r="D264" s="526" t="s">
        <v>540</v>
      </c>
      <c r="E264" s="526" t="s">
        <v>806</v>
      </c>
      <c r="F264" s="184" t="s">
        <v>281</v>
      </c>
      <c r="G264" s="184" t="s">
        <v>233</v>
      </c>
      <c r="H264" s="173" t="s">
        <v>1857</v>
      </c>
      <c r="I264" s="184" t="s">
        <v>323</v>
      </c>
      <c r="J264" s="649">
        <v>19</v>
      </c>
      <c r="K264" s="484"/>
      <c r="L264" s="484"/>
      <c r="M264" s="484"/>
      <c r="N264" s="174">
        <v>255</v>
      </c>
      <c r="O264" s="174"/>
      <c r="P264" s="174">
        <v>0</v>
      </c>
      <c r="Q264" s="174"/>
      <c r="R264" s="175" t="e">
        <f t="shared" si="21"/>
        <v>#DIV/0!</v>
      </c>
      <c r="S264" s="175">
        <f t="shared" si="22"/>
        <v>0</v>
      </c>
      <c r="T264" s="175">
        <f t="shared" si="23"/>
        <v>0</v>
      </c>
      <c r="U264" s="176">
        <f>IF(N264="nio",0,IF(N264&gt;0,VLOOKUP(H264,'3-Productie normen'!A:S,VLOOKUP(N264,'3-Productie normen'!S:T,2,FALSE),FALSE)))</f>
        <v>0</v>
      </c>
      <c r="V264" s="176">
        <f t="shared" si="24"/>
        <v>0</v>
      </c>
      <c r="W264" s="176">
        <f t="shared" si="25"/>
        <v>0</v>
      </c>
      <c r="X264" s="176">
        <f t="shared" si="26"/>
        <v>0</v>
      </c>
      <c r="Y264" s="666">
        <f>VLOOKUP(H264,'3-Productie normen'!A:S,13,FALSE)</f>
        <v>1</v>
      </c>
      <c r="Z264" s="177"/>
      <c r="AB264" s="138">
        <f t="shared" si="27"/>
        <v>4845</v>
      </c>
    </row>
    <row r="265" spans="1:28" ht="14.1" customHeight="1">
      <c r="A265" s="152">
        <v>265</v>
      </c>
      <c r="B265" s="171" t="s">
        <v>276</v>
      </c>
      <c r="C265" s="171" t="s">
        <v>975</v>
      </c>
      <c r="D265" s="526" t="s">
        <v>540</v>
      </c>
      <c r="E265" s="526" t="s">
        <v>807</v>
      </c>
      <c r="F265" s="184" t="s">
        <v>355</v>
      </c>
      <c r="G265" s="184" t="s">
        <v>368</v>
      </c>
      <c r="H265" s="137" t="s">
        <v>368</v>
      </c>
      <c r="I265" s="184" t="s">
        <v>323</v>
      </c>
      <c r="J265" s="649">
        <v>18</v>
      </c>
      <c r="K265" s="484"/>
      <c r="L265" s="484"/>
      <c r="M265" s="484"/>
      <c r="N265" s="174">
        <v>255</v>
      </c>
      <c r="O265" s="174"/>
      <c r="P265" s="174">
        <v>0</v>
      </c>
      <c r="Q265" s="174"/>
      <c r="R265" s="175" t="e">
        <f t="shared" si="21"/>
        <v>#DIV/0!</v>
      </c>
      <c r="S265" s="175">
        <f t="shared" si="22"/>
        <v>0</v>
      </c>
      <c r="T265" s="175">
        <f t="shared" si="23"/>
        <v>0</v>
      </c>
      <c r="U265" s="176">
        <f>IF(N265="nio",0,IF(N265&gt;0,VLOOKUP(H265,'3-Productie normen'!A:S,VLOOKUP(N265,'3-Productie normen'!S:T,2,FALSE),FALSE)))</f>
        <v>0</v>
      </c>
      <c r="V265" s="176">
        <f t="shared" si="24"/>
        <v>0</v>
      </c>
      <c r="W265" s="176">
        <f t="shared" si="25"/>
        <v>0</v>
      </c>
      <c r="X265" s="176">
        <f t="shared" si="26"/>
        <v>0</v>
      </c>
      <c r="Y265" s="666">
        <f>VLOOKUP(H265,'3-Productie normen'!A:S,13,FALSE)</f>
        <v>5</v>
      </c>
      <c r="Z265" s="177"/>
      <c r="AB265" s="138">
        <f t="shared" si="27"/>
        <v>4590</v>
      </c>
    </row>
    <row r="266" spans="1:28" ht="14.1" customHeight="1">
      <c r="A266" s="152">
        <v>266</v>
      </c>
      <c r="B266" s="171" t="s">
        <v>276</v>
      </c>
      <c r="C266" s="171" t="s">
        <v>975</v>
      </c>
      <c r="D266" s="526" t="s">
        <v>540</v>
      </c>
      <c r="E266" s="526" t="s">
        <v>808</v>
      </c>
      <c r="F266" s="184" t="s">
        <v>571</v>
      </c>
      <c r="G266" s="184" t="s">
        <v>286</v>
      </c>
      <c r="H266" s="180" t="s">
        <v>223</v>
      </c>
      <c r="I266" s="184" t="s">
        <v>114</v>
      </c>
      <c r="J266" s="649">
        <v>1</v>
      </c>
      <c r="K266" s="484"/>
      <c r="L266" s="484"/>
      <c r="M266" s="484"/>
      <c r="N266" s="540" t="s">
        <v>223</v>
      </c>
      <c r="O266" s="174"/>
      <c r="P266" s="174">
        <v>0</v>
      </c>
      <c r="Q266" s="174"/>
      <c r="R266" s="175">
        <f t="shared" ref="R266:R329" si="28">IF(N266="nio",0,IF(N266&gt;0,N266*J266/U266,0))*K266</f>
        <v>0</v>
      </c>
      <c r="S266" s="175">
        <f t="shared" ref="S266:S329" si="29">IF(O266&gt;0,O266*J266/V266,0)*L266</f>
        <v>0</v>
      </c>
      <c r="T266" s="175">
        <f t="shared" ref="T266:T329" si="30">IF(P266&gt;0,P266*J266/W266,0)*M266</f>
        <v>0</v>
      </c>
      <c r="U266" s="176">
        <f>IF(N266="nio",0,IF(N266&gt;0,VLOOKUP(H266,'3-Productie normen'!A:S,VLOOKUP(N266,'3-Productie normen'!S:T,2,FALSE),FALSE)))</f>
        <v>0</v>
      </c>
      <c r="V266" s="176">
        <f t="shared" ref="V266:V329" si="31">IF(O266&gt;0,U266*$V$8,0)</f>
        <v>0</v>
      </c>
      <c r="W266" s="176">
        <f t="shared" ref="W266:W329" si="32">IF(P266&gt;0,U266*$W$8,0)</f>
        <v>0</v>
      </c>
      <c r="X266" s="176">
        <f t="shared" ref="X266:X329" si="33">IF(Q266&gt;0,U266*$X$8,0)</f>
        <v>0</v>
      </c>
      <c r="Y266" s="666">
        <f>VLOOKUP(H266,'3-Productie normen'!A:S,13,FALSE)</f>
        <v>0</v>
      </c>
      <c r="Z266" s="177"/>
      <c r="AB266" s="138">
        <f t="shared" ref="AB266:AB329" si="34">SUM(N266:P266)*J266</f>
        <v>0</v>
      </c>
    </row>
    <row r="267" spans="1:28" ht="14.1" customHeight="1">
      <c r="A267" s="152">
        <v>267</v>
      </c>
      <c r="B267" s="171" t="s">
        <v>276</v>
      </c>
      <c r="C267" s="171" t="s">
        <v>975</v>
      </c>
      <c r="D267" s="526" t="s">
        <v>540</v>
      </c>
      <c r="E267" s="526" t="s">
        <v>809</v>
      </c>
      <c r="F267" s="184" t="s">
        <v>281</v>
      </c>
      <c r="G267" s="184" t="s">
        <v>233</v>
      </c>
      <c r="H267" s="173" t="s">
        <v>1857</v>
      </c>
      <c r="I267" s="184" t="s">
        <v>323</v>
      </c>
      <c r="J267" s="649">
        <v>67</v>
      </c>
      <c r="K267" s="484"/>
      <c r="L267" s="484"/>
      <c r="M267" s="484"/>
      <c r="N267" s="174">
        <v>255</v>
      </c>
      <c r="O267" s="174"/>
      <c r="P267" s="174">
        <v>0</v>
      </c>
      <c r="Q267" s="174"/>
      <c r="R267" s="175" t="e">
        <f t="shared" si="28"/>
        <v>#DIV/0!</v>
      </c>
      <c r="S267" s="175">
        <f t="shared" si="29"/>
        <v>0</v>
      </c>
      <c r="T267" s="175">
        <f t="shared" si="30"/>
        <v>0</v>
      </c>
      <c r="U267" s="176">
        <f>IF(N267="nio",0,IF(N267&gt;0,VLOOKUP(H267,'3-Productie normen'!A:S,VLOOKUP(N267,'3-Productie normen'!S:T,2,FALSE),FALSE)))</f>
        <v>0</v>
      </c>
      <c r="V267" s="176">
        <f t="shared" si="31"/>
        <v>0</v>
      </c>
      <c r="W267" s="176">
        <f t="shared" si="32"/>
        <v>0</v>
      </c>
      <c r="X267" s="176">
        <f t="shared" si="33"/>
        <v>0</v>
      </c>
      <c r="Y267" s="666">
        <f>VLOOKUP(H267,'3-Productie normen'!A:S,13,FALSE)</f>
        <v>1</v>
      </c>
      <c r="Z267" s="177"/>
      <c r="AB267" s="138">
        <f t="shared" si="34"/>
        <v>17085</v>
      </c>
    </row>
    <row r="268" spans="1:28" ht="14.1" customHeight="1">
      <c r="A268" s="152">
        <v>268</v>
      </c>
      <c r="B268" s="171" t="s">
        <v>276</v>
      </c>
      <c r="C268" s="171" t="s">
        <v>975</v>
      </c>
      <c r="D268" s="526" t="s">
        <v>540</v>
      </c>
      <c r="E268" s="526" t="s">
        <v>810</v>
      </c>
      <c r="F268" s="184" t="s">
        <v>281</v>
      </c>
      <c r="G268" s="184" t="s">
        <v>233</v>
      </c>
      <c r="H268" s="173" t="s">
        <v>1857</v>
      </c>
      <c r="I268" s="184" t="s">
        <v>323</v>
      </c>
      <c r="J268" s="649">
        <v>130</v>
      </c>
      <c r="K268" s="484"/>
      <c r="L268" s="484"/>
      <c r="M268" s="484"/>
      <c r="N268" s="174">
        <v>255</v>
      </c>
      <c r="O268" s="174"/>
      <c r="P268" s="174">
        <v>0</v>
      </c>
      <c r="Q268" s="174"/>
      <c r="R268" s="175" t="e">
        <f t="shared" si="28"/>
        <v>#DIV/0!</v>
      </c>
      <c r="S268" s="175">
        <f t="shared" si="29"/>
        <v>0</v>
      </c>
      <c r="T268" s="175">
        <f t="shared" si="30"/>
        <v>0</v>
      </c>
      <c r="U268" s="176">
        <f>IF(N268="nio",0,IF(N268&gt;0,VLOOKUP(H268,'3-Productie normen'!A:S,VLOOKUP(N268,'3-Productie normen'!S:T,2,FALSE),FALSE)))</f>
        <v>0</v>
      </c>
      <c r="V268" s="176">
        <f t="shared" si="31"/>
        <v>0</v>
      </c>
      <c r="W268" s="176">
        <f t="shared" si="32"/>
        <v>0</v>
      </c>
      <c r="X268" s="176">
        <f t="shared" si="33"/>
        <v>0</v>
      </c>
      <c r="Y268" s="666">
        <f>VLOOKUP(H268,'3-Productie normen'!A:S,13,FALSE)</f>
        <v>1</v>
      </c>
      <c r="Z268" s="177"/>
      <c r="AB268" s="138">
        <f t="shared" si="34"/>
        <v>33150</v>
      </c>
    </row>
    <row r="269" spans="1:28" ht="14.1" customHeight="1">
      <c r="A269" s="152">
        <v>269</v>
      </c>
      <c r="B269" s="171" t="s">
        <v>276</v>
      </c>
      <c r="C269" s="171" t="s">
        <v>975</v>
      </c>
      <c r="D269" s="526" t="s">
        <v>540</v>
      </c>
      <c r="E269" s="526" t="s">
        <v>811</v>
      </c>
      <c r="F269" s="184" t="s">
        <v>281</v>
      </c>
      <c r="G269" s="184" t="s">
        <v>233</v>
      </c>
      <c r="H269" s="173" t="s">
        <v>1857</v>
      </c>
      <c r="I269" s="184" t="s">
        <v>323</v>
      </c>
      <c r="J269" s="649">
        <v>104</v>
      </c>
      <c r="K269" s="484"/>
      <c r="L269" s="484"/>
      <c r="M269" s="484"/>
      <c r="N269" s="174">
        <v>255</v>
      </c>
      <c r="O269" s="174"/>
      <c r="P269" s="174">
        <v>0</v>
      </c>
      <c r="Q269" s="174"/>
      <c r="R269" s="175" t="e">
        <f t="shared" si="28"/>
        <v>#DIV/0!</v>
      </c>
      <c r="S269" s="175">
        <f t="shared" si="29"/>
        <v>0</v>
      </c>
      <c r="T269" s="175">
        <f t="shared" si="30"/>
        <v>0</v>
      </c>
      <c r="U269" s="176">
        <f>IF(N269="nio",0,IF(N269&gt;0,VLOOKUP(H269,'3-Productie normen'!A:S,VLOOKUP(N269,'3-Productie normen'!S:T,2,FALSE),FALSE)))</f>
        <v>0</v>
      </c>
      <c r="V269" s="176">
        <f t="shared" si="31"/>
        <v>0</v>
      </c>
      <c r="W269" s="176">
        <f t="shared" si="32"/>
        <v>0</v>
      </c>
      <c r="X269" s="176">
        <f t="shared" si="33"/>
        <v>0</v>
      </c>
      <c r="Y269" s="666">
        <f>VLOOKUP(H269,'3-Productie normen'!A:S,13,FALSE)</f>
        <v>1</v>
      </c>
      <c r="Z269" s="177"/>
      <c r="AB269" s="138">
        <f t="shared" si="34"/>
        <v>26520</v>
      </c>
    </row>
    <row r="270" spans="1:28" s="47" customFormat="1" ht="14.1" customHeight="1">
      <c r="A270" s="152">
        <v>270</v>
      </c>
      <c r="B270" s="171" t="s">
        <v>276</v>
      </c>
      <c r="C270" s="171" t="s">
        <v>975</v>
      </c>
      <c r="D270" s="617" t="s">
        <v>540</v>
      </c>
      <c r="E270" s="617">
        <v>319</v>
      </c>
      <c r="F270" s="616" t="s">
        <v>743</v>
      </c>
      <c r="G270" s="616" t="s">
        <v>233</v>
      </c>
      <c r="H270" s="173" t="s">
        <v>1857</v>
      </c>
      <c r="I270" s="616" t="s">
        <v>323</v>
      </c>
      <c r="J270" s="650">
        <v>90</v>
      </c>
      <c r="K270" s="484"/>
      <c r="L270" s="484"/>
      <c r="M270" s="484"/>
      <c r="N270" s="174">
        <v>255</v>
      </c>
      <c r="O270" s="174"/>
      <c r="P270" s="174">
        <v>0</v>
      </c>
      <c r="Q270" s="174"/>
      <c r="R270" s="175" t="e">
        <f t="shared" si="28"/>
        <v>#DIV/0!</v>
      </c>
      <c r="S270" s="175">
        <f t="shared" si="29"/>
        <v>0</v>
      </c>
      <c r="T270" s="175">
        <f t="shared" si="30"/>
        <v>0</v>
      </c>
      <c r="U270" s="176">
        <f>IF(N270="nio",0,IF(N270&gt;0,VLOOKUP(H270,'3-Productie normen'!A:S,VLOOKUP(N270,'3-Productie normen'!S:T,2,FALSE),FALSE)))</f>
        <v>0</v>
      </c>
      <c r="V270" s="176">
        <f t="shared" si="31"/>
        <v>0</v>
      </c>
      <c r="W270" s="176">
        <f t="shared" si="32"/>
        <v>0</v>
      </c>
      <c r="X270" s="176">
        <f t="shared" si="33"/>
        <v>0</v>
      </c>
      <c r="Y270" s="666">
        <f>VLOOKUP(H270,'3-Productie normen'!A:S,13,FALSE)</f>
        <v>1</v>
      </c>
      <c r="Z270" s="177"/>
      <c r="AA270" s="4"/>
      <c r="AB270" s="138">
        <f t="shared" si="34"/>
        <v>22950</v>
      </c>
    </row>
    <row r="271" spans="1:28" ht="14.1" customHeight="1">
      <c r="A271" s="152">
        <v>271</v>
      </c>
      <c r="B271" s="171" t="s">
        <v>276</v>
      </c>
      <c r="C271" s="171" t="s">
        <v>975</v>
      </c>
      <c r="D271" s="526" t="s">
        <v>540</v>
      </c>
      <c r="E271" s="526" t="s">
        <v>812</v>
      </c>
      <c r="F271" s="184" t="s">
        <v>281</v>
      </c>
      <c r="G271" s="184" t="s">
        <v>233</v>
      </c>
      <c r="H271" s="173" t="s">
        <v>1857</v>
      </c>
      <c r="I271" s="184" t="s">
        <v>323</v>
      </c>
      <c r="J271" s="649">
        <v>127</v>
      </c>
      <c r="K271" s="484"/>
      <c r="L271" s="484"/>
      <c r="M271" s="484"/>
      <c r="N271" s="174">
        <v>255</v>
      </c>
      <c r="O271" s="174"/>
      <c r="P271" s="174">
        <v>0</v>
      </c>
      <c r="Q271" s="174"/>
      <c r="R271" s="175" t="e">
        <f t="shared" si="28"/>
        <v>#DIV/0!</v>
      </c>
      <c r="S271" s="175">
        <f t="shared" si="29"/>
        <v>0</v>
      </c>
      <c r="T271" s="175">
        <f t="shared" si="30"/>
        <v>0</v>
      </c>
      <c r="U271" s="176">
        <f>IF(N271="nio",0,IF(N271&gt;0,VLOOKUP(H271,'3-Productie normen'!A:S,VLOOKUP(N271,'3-Productie normen'!S:T,2,FALSE),FALSE)))</f>
        <v>0</v>
      </c>
      <c r="V271" s="176">
        <f t="shared" si="31"/>
        <v>0</v>
      </c>
      <c r="W271" s="176">
        <f t="shared" si="32"/>
        <v>0</v>
      </c>
      <c r="X271" s="176">
        <f t="shared" si="33"/>
        <v>0</v>
      </c>
      <c r="Y271" s="666">
        <f>VLOOKUP(H271,'3-Productie normen'!A:S,13,FALSE)</f>
        <v>1</v>
      </c>
      <c r="Z271" s="177"/>
      <c r="AB271" s="138">
        <f t="shared" si="34"/>
        <v>32385</v>
      </c>
    </row>
    <row r="272" spans="1:28" ht="14.1" customHeight="1">
      <c r="A272" s="152">
        <v>272</v>
      </c>
      <c r="B272" s="171" t="s">
        <v>276</v>
      </c>
      <c r="C272" s="171" t="s">
        <v>975</v>
      </c>
      <c r="D272" s="526" t="s">
        <v>540</v>
      </c>
      <c r="E272" s="526" t="s">
        <v>813</v>
      </c>
      <c r="F272" s="184" t="s">
        <v>355</v>
      </c>
      <c r="G272" s="184" t="s">
        <v>368</v>
      </c>
      <c r="H272" s="137" t="s">
        <v>368</v>
      </c>
      <c r="I272" s="184" t="s">
        <v>323</v>
      </c>
      <c r="J272" s="649">
        <v>18</v>
      </c>
      <c r="K272" s="484"/>
      <c r="L272" s="484"/>
      <c r="M272" s="484"/>
      <c r="N272" s="174">
        <v>255</v>
      </c>
      <c r="O272" s="174"/>
      <c r="P272" s="174">
        <v>0</v>
      </c>
      <c r="Q272" s="174"/>
      <c r="R272" s="175" t="e">
        <f t="shared" si="28"/>
        <v>#DIV/0!</v>
      </c>
      <c r="S272" s="175">
        <f t="shared" si="29"/>
        <v>0</v>
      </c>
      <c r="T272" s="175">
        <f t="shared" si="30"/>
        <v>0</v>
      </c>
      <c r="U272" s="176">
        <f>IF(N272="nio",0,IF(N272&gt;0,VLOOKUP(H272,'3-Productie normen'!A:S,VLOOKUP(N272,'3-Productie normen'!S:T,2,FALSE),FALSE)))</f>
        <v>0</v>
      </c>
      <c r="V272" s="176">
        <f t="shared" si="31"/>
        <v>0</v>
      </c>
      <c r="W272" s="176">
        <f t="shared" si="32"/>
        <v>0</v>
      </c>
      <c r="X272" s="176">
        <f t="shared" si="33"/>
        <v>0</v>
      </c>
      <c r="Y272" s="666">
        <f>VLOOKUP(H272,'3-Productie normen'!A:S,13,FALSE)</f>
        <v>5</v>
      </c>
      <c r="Z272" s="177"/>
      <c r="AB272" s="138">
        <f t="shared" si="34"/>
        <v>4590</v>
      </c>
    </row>
    <row r="273" spans="1:28" ht="14.1" customHeight="1">
      <c r="A273" s="152">
        <v>273</v>
      </c>
      <c r="B273" s="171" t="s">
        <v>276</v>
      </c>
      <c r="C273" s="171" t="s">
        <v>975</v>
      </c>
      <c r="D273" s="526" t="s">
        <v>540</v>
      </c>
      <c r="E273" s="526" t="s">
        <v>814</v>
      </c>
      <c r="F273" s="184" t="s">
        <v>388</v>
      </c>
      <c r="G273" s="184" t="s">
        <v>286</v>
      </c>
      <c r="H273" s="180" t="s">
        <v>223</v>
      </c>
      <c r="I273" s="184" t="s">
        <v>114</v>
      </c>
      <c r="J273" s="649">
        <v>2</v>
      </c>
      <c r="K273" s="484"/>
      <c r="L273" s="484"/>
      <c r="M273" s="484"/>
      <c r="N273" s="543" t="s">
        <v>223</v>
      </c>
      <c r="O273" s="174"/>
      <c r="P273" s="174">
        <v>0</v>
      </c>
      <c r="Q273" s="174"/>
      <c r="R273" s="175">
        <f t="shared" si="28"/>
        <v>0</v>
      </c>
      <c r="S273" s="175">
        <f t="shared" si="29"/>
        <v>0</v>
      </c>
      <c r="T273" s="175">
        <f t="shared" si="30"/>
        <v>0</v>
      </c>
      <c r="U273" s="176">
        <f>IF(N273="nio",0,IF(N273&gt;0,VLOOKUP(H273,'3-Productie normen'!A:S,VLOOKUP(N273,'3-Productie normen'!S:T,2,FALSE),FALSE)))</f>
        <v>0</v>
      </c>
      <c r="V273" s="176">
        <f t="shared" si="31"/>
        <v>0</v>
      </c>
      <c r="W273" s="176">
        <f t="shared" si="32"/>
        <v>0</v>
      </c>
      <c r="X273" s="176">
        <f t="shared" si="33"/>
        <v>0</v>
      </c>
      <c r="Y273" s="666">
        <f>VLOOKUP(H273,'3-Productie normen'!A:S,13,FALSE)</f>
        <v>0</v>
      </c>
      <c r="Z273" s="177"/>
      <c r="AB273" s="138">
        <f t="shared" si="34"/>
        <v>0</v>
      </c>
    </row>
    <row r="274" spans="1:28" ht="14.1" customHeight="1">
      <c r="A274" s="152">
        <v>274</v>
      </c>
      <c r="B274" s="171" t="s">
        <v>276</v>
      </c>
      <c r="C274" s="171" t="s">
        <v>975</v>
      </c>
      <c r="D274" s="526" t="s">
        <v>540</v>
      </c>
      <c r="E274" s="526" t="s">
        <v>815</v>
      </c>
      <c r="F274" s="184" t="s">
        <v>571</v>
      </c>
      <c r="G274" s="184" t="s">
        <v>286</v>
      </c>
      <c r="H274" s="180" t="s">
        <v>223</v>
      </c>
      <c r="I274" s="184" t="s">
        <v>114</v>
      </c>
      <c r="J274" s="649">
        <v>1</v>
      </c>
      <c r="K274" s="484"/>
      <c r="L274" s="484"/>
      <c r="M274" s="484"/>
      <c r="N274" s="540" t="s">
        <v>223</v>
      </c>
      <c r="O274" s="174"/>
      <c r="P274" s="174">
        <v>0</v>
      </c>
      <c r="Q274" s="174"/>
      <c r="R274" s="175">
        <f t="shared" si="28"/>
        <v>0</v>
      </c>
      <c r="S274" s="175">
        <f t="shared" si="29"/>
        <v>0</v>
      </c>
      <c r="T274" s="175">
        <f t="shared" si="30"/>
        <v>0</v>
      </c>
      <c r="U274" s="176">
        <f>IF(N274="nio",0,IF(N274&gt;0,VLOOKUP(H274,'3-Productie normen'!A:S,VLOOKUP(N274,'3-Productie normen'!S:T,2,FALSE),FALSE)))</f>
        <v>0</v>
      </c>
      <c r="V274" s="176">
        <f t="shared" si="31"/>
        <v>0</v>
      </c>
      <c r="W274" s="176">
        <f t="shared" si="32"/>
        <v>0</v>
      </c>
      <c r="X274" s="176">
        <f t="shared" si="33"/>
        <v>0</v>
      </c>
      <c r="Y274" s="666">
        <f>VLOOKUP(H274,'3-Productie normen'!A:S,13,FALSE)</f>
        <v>0</v>
      </c>
      <c r="Z274" s="177"/>
      <c r="AB274" s="138">
        <f t="shared" si="34"/>
        <v>0</v>
      </c>
    </row>
    <row r="275" spans="1:28" ht="14.1" customHeight="1">
      <c r="A275" s="152">
        <v>275</v>
      </c>
      <c r="B275" s="171" t="s">
        <v>276</v>
      </c>
      <c r="C275" s="171" t="s">
        <v>975</v>
      </c>
      <c r="D275" s="526" t="s">
        <v>540</v>
      </c>
      <c r="E275" s="526" t="s">
        <v>816</v>
      </c>
      <c r="F275" s="184" t="s">
        <v>281</v>
      </c>
      <c r="G275" s="184" t="s">
        <v>233</v>
      </c>
      <c r="H275" s="173" t="s">
        <v>1857</v>
      </c>
      <c r="I275" s="184" t="s">
        <v>323</v>
      </c>
      <c r="J275" s="649">
        <v>142</v>
      </c>
      <c r="K275" s="484"/>
      <c r="L275" s="484"/>
      <c r="M275" s="484"/>
      <c r="N275" s="174">
        <v>255</v>
      </c>
      <c r="O275" s="174"/>
      <c r="P275" s="174">
        <v>0</v>
      </c>
      <c r="Q275" s="174"/>
      <c r="R275" s="175" t="e">
        <f t="shared" si="28"/>
        <v>#DIV/0!</v>
      </c>
      <c r="S275" s="175">
        <f t="shared" si="29"/>
        <v>0</v>
      </c>
      <c r="T275" s="175">
        <f t="shared" si="30"/>
        <v>0</v>
      </c>
      <c r="U275" s="176">
        <f>IF(N275="nio",0,IF(N275&gt;0,VLOOKUP(H275,'3-Productie normen'!A:S,VLOOKUP(N275,'3-Productie normen'!S:T,2,FALSE),FALSE)))</f>
        <v>0</v>
      </c>
      <c r="V275" s="176">
        <f t="shared" si="31"/>
        <v>0</v>
      </c>
      <c r="W275" s="176">
        <f t="shared" si="32"/>
        <v>0</v>
      </c>
      <c r="X275" s="176">
        <f t="shared" si="33"/>
        <v>0</v>
      </c>
      <c r="Y275" s="666">
        <f>VLOOKUP(H275,'3-Productie normen'!A:S,13,FALSE)</f>
        <v>1</v>
      </c>
      <c r="Z275" s="177"/>
      <c r="AB275" s="138">
        <f t="shared" si="34"/>
        <v>36210</v>
      </c>
    </row>
    <row r="276" spans="1:28" ht="14.1" customHeight="1">
      <c r="A276" s="152">
        <v>276</v>
      </c>
      <c r="B276" s="171" t="s">
        <v>276</v>
      </c>
      <c r="C276" s="171" t="s">
        <v>975</v>
      </c>
      <c r="D276" s="526" t="s">
        <v>540</v>
      </c>
      <c r="E276" s="526" t="s">
        <v>817</v>
      </c>
      <c r="F276" s="184" t="s">
        <v>281</v>
      </c>
      <c r="G276" s="184" t="s">
        <v>233</v>
      </c>
      <c r="H276" s="173" t="s">
        <v>1857</v>
      </c>
      <c r="I276" s="184" t="s">
        <v>323</v>
      </c>
      <c r="J276" s="649">
        <v>84</v>
      </c>
      <c r="K276" s="484"/>
      <c r="L276" s="484"/>
      <c r="M276" s="484"/>
      <c r="N276" s="174">
        <v>255</v>
      </c>
      <c r="O276" s="174"/>
      <c r="P276" s="174">
        <v>0</v>
      </c>
      <c r="Q276" s="174"/>
      <c r="R276" s="175" t="e">
        <f t="shared" si="28"/>
        <v>#DIV/0!</v>
      </c>
      <c r="S276" s="175">
        <f t="shared" si="29"/>
        <v>0</v>
      </c>
      <c r="T276" s="175">
        <f t="shared" si="30"/>
        <v>0</v>
      </c>
      <c r="U276" s="176">
        <f>IF(N276="nio",0,IF(N276&gt;0,VLOOKUP(H276,'3-Productie normen'!A:S,VLOOKUP(N276,'3-Productie normen'!S:T,2,FALSE),FALSE)))</f>
        <v>0</v>
      </c>
      <c r="V276" s="176">
        <f t="shared" si="31"/>
        <v>0</v>
      </c>
      <c r="W276" s="176">
        <f t="shared" si="32"/>
        <v>0</v>
      </c>
      <c r="X276" s="176">
        <f t="shared" si="33"/>
        <v>0</v>
      </c>
      <c r="Y276" s="666">
        <f>VLOOKUP(H276,'3-Productie normen'!A:S,13,FALSE)</f>
        <v>1</v>
      </c>
      <c r="Z276" s="177"/>
      <c r="AB276" s="138">
        <f t="shared" si="34"/>
        <v>21420</v>
      </c>
    </row>
    <row r="277" spans="1:28" ht="14.1" customHeight="1">
      <c r="A277" s="152">
        <v>277</v>
      </c>
      <c r="B277" s="171" t="s">
        <v>276</v>
      </c>
      <c r="C277" s="171" t="s">
        <v>975</v>
      </c>
      <c r="D277" s="526" t="s">
        <v>540</v>
      </c>
      <c r="E277" s="526">
        <v>330</v>
      </c>
      <c r="F277" s="184" t="s">
        <v>281</v>
      </c>
      <c r="G277" s="184" t="s">
        <v>233</v>
      </c>
      <c r="H277" s="173" t="s">
        <v>1857</v>
      </c>
      <c r="I277" s="184" t="s">
        <v>323</v>
      </c>
      <c r="J277" s="649">
        <v>24</v>
      </c>
      <c r="K277" s="484"/>
      <c r="L277" s="484"/>
      <c r="M277" s="484"/>
      <c r="N277" s="174">
        <v>255</v>
      </c>
      <c r="O277" s="174"/>
      <c r="P277" s="174">
        <v>0</v>
      </c>
      <c r="Q277" s="174"/>
      <c r="R277" s="175" t="e">
        <f t="shared" si="28"/>
        <v>#DIV/0!</v>
      </c>
      <c r="S277" s="175">
        <f t="shared" si="29"/>
        <v>0</v>
      </c>
      <c r="T277" s="175">
        <f t="shared" si="30"/>
        <v>0</v>
      </c>
      <c r="U277" s="176">
        <f>IF(N277="nio",0,IF(N277&gt;0,VLOOKUP(H277,'3-Productie normen'!A:S,VLOOKUP(N277,'3-Productie normen'!S:T,2,FALSE),FALSE)))</f>
        <v>0</v>
      </c>
      <c r="V277" s="176">
        <f t="shared" si="31"/>
        <v>0</v>
      </c>
      <c r="W277" s="176">
        <f t="shared" si="32"/>
        <v>0</v>
      </c>
      <c r="X277" s="176">
        <f t="shared" si="33"/>
        <v>0</v>
      </c>
      <c r="Y277" s="666">
        <f>VLOOKUP(H277,'3-Productie normen'!A:S,13,FALSE)</f>
        <v>1</v>
      </c>
      <c r="Z277" s="177"/>
      <c r="AB277" s="138">
        <f t="shared" si="34"/>
        <v>6120</v>
      </c>
    </row>
    <row r="278" spans="1:28" ht="14.1" customHeight="1">
      <c r="A278" s="152">
        <v>278</v>
      </c>
      <c r="B278" s="171" t="s">
        <v>276</v>
      </c>
      <c r="C278" s="171" t="s">
        <v>975</v>
      </c>
      <c r="D278" s="526" t="s">
        <v>540</v>
      </c>
      <c r="E278" s="526" t="s">
        <v>818</v>
      </c>
      <c r="F278" s="184" t="s">
        <v>281</v>
      </c>
      <c r="G278" s="184" t="s">
        <v>233</v>
      </c>
      <c r="H278" s="173" t="s">
        <v>1857</v>
      </c>
      <c r="I278" s="184" t="s">
        <v>323</v>
      </c>
      <c r="J278" s="649">
        <v>24</v>
      </c>
      <c r="K278" s="484"/>
      <c r="L278" s="484"/>
      <c r="M278" s="484"/>
      <c r="N278" s="174">
        <v>255</v>
      </c>
      <c r="O278" s="174"/>
      <c r="P278" s="174">
        <v>0</v>
      </c>
      <c r="Q278" s="174"/>
      <c r="R278" s="175" t="e">
        <f t="shared" si="28"/>
        <v>#DIV/0!</v>
      </c>
      <c r="S278" s="175">
        <f t="shared" si="29"/>
        <v>0</v>
      </c>
      <c r="T278" s="175">
        <f t="shared" si="30"/>
        <v>0</v>
      </c>
      <c r="U278" s="176">
        <f>IF(N278="nio",0,IF(N278&gt;0,VLOOKUP(H278,'3-Productie normen'!A:S,VLOOKUP(N278,'3-Productie normen'!S:T,2,FALSE),FALSE)))</f>
        <v>0</v>
      </c>
      <c r="V278" s="176">
        <f t="shared" si="31"/>
        <v>0</v>
      </c>
      <c r="W278" s="176">
        <f t="shared" si="32"/>
        <v>0</v>
      </c>
      <c r="X278" s="176">
        <f t="shared" si="33"/>
        <v>0</v>
      </c>
      <c r="Y278" s="666">
        <f>VLOOKUP(H278,'3-Productie normen'!A:S,13,FALSE)</f>
        <v>1</v>
      </c>
      <c r="Z278" s="177"/>
      <c r="AB278" s="138">
        <f t="shared" si="34"/>
        <v>6120</v>
      </c>
    </row>
    <row r="279" spans="1:28" ht="14.1" customHeight="1">
      <c r="A279" s="152">
        <v>279</v>
      </c>
      <c r="B279" s="171" t="s">
        <v>276</v>
      </c>
      <c r="C279" s="171" t="s">
        <v>975</v>
      </c>
      <c r="D279" s="526" t="s">
        <v>540</v>
      </c>
      <c r="E279" s="526" t="s">
        <v>819</v>
      </c>
      <c r="F279" s="184" t="s">
        <v>281</v>
      </c>
      <c r="G279" s="184" t="s">
        <v>233</v>
      </c>
      <c r="H279" s="173" t="s">
        <v>1857</v>
      </c>
      <c r="I279" s="184" t="s">
        <v>323</v>
      </c>
      <c r="J279" s="649">
        <v>24</v>
      </c>
      <c r="K279" s="484"/>
      <c r="L279" s="484"/>
      <c r="M279" s="484"/>
      <c r="N279" s="174">
        <v>255</v>
      </c>
      <c r="O279" s="174"/>
      <c r="P279" s="174">
        <v>0</v>
      </c>
      <c r="Q279" s="174"/>
      <c r="R279" s="175" t="e">
        <f t="shared" si="28"/>
        <v>#DIV/0!</v>
      </c>
      <c r="S279" s="175">
        <f t="shared" si="29"/>
        <v>0</v>
      </c>
      <c r="T279" s="175">
        <f t="shared" si="30"/>
        <v>0</v>
      </c>
      <c r="U279" s="176">
        <f>IF(N279="nio",0,IF(N279&gt;0,VLOOKUP(H279,'3-Productie normen'!A:S,VLOOKUP(N279,'3-Productie normen'!S:T,2,FALSE),FALSE)))</f>
        <v>0</v>
      </c>
      <c r="V279" s="176">
        <f t="shared" si="31"/>
        <v>0</v>
      </c>
      <c r="W279" s="176">
        <f t="shared" si="32"/>
        <v>0</v>
      </c>
      <c r="X279" s="176">
        <f t="shared" si="33"/>
        <v>0</v>
      </c>
      <c r="Y279" s="666">
        <f>VLOOKUP(H279,'3-Productie normen'!A:S,13,FALSE)</f>
        <v>1</v>
      </c>
      <c r="Z279" s="177"/>
      <c r="AB279" s="138">
        <f t="shared" si="34"/>
        <v>6120</v>
      </c>
    </row>
    <row r="280" spans="1:28" ht="14.1" customHeight="1">
      <c r="A280" s="152">
        <v>280</v>
      </c>
      <c r="B280" s="171" t="s">
        <v>276</v>
      </c>
      <c r="C280" s="171" t="s">
        <v>975</v>
      </c>
      <c r="D280" s="526" t="s">
        <v>540</v>
      </c>
      <c r="E280" s="526" t="s">
        <v>820</v>
      </c>
      <c r="F280" s="184" t="s">
        <v>281</v>
      </c>
      <c r="G280" s="184" t="s">
        <v>233</v>
      </c>
      <c r="H280" s="173" t="s">
        <v>1857</v>
      </c>
      <c r="I280" s="184" t="s">
        <v>323</v>
      </c>
      <c r="J280" s="649">
        <v>25</v>
      </c>
      <c r="K280" s="484"/>
      <c r="L280" s="484"/>
      <c r="M280" s="484"/>
      <c r="N280" s="174">
        <v>255</v>
      </c>
      <c r="O280" s="174"/>
      <c r="P280" s="174">
        <v>0</v>
      </c>
      <c r="Q280" s="174"/>
      <c r="R280" s="175" t="e">
        <f t="shared" si="28"/>
        <v>#DIV/0!</v>
      </c>
      <c r="S280" s="175">
        <f t="shared" si="29"/>
        <v>0</v>
      </c>
      <c r="T280" s="175">
        <f t="shared" si="30"/>
        <v>0</v>
      </c>
      <c r="U280" s="176">
        <f>IF(N280="nio",0,IF(N280&gt;0,VLOOKUP(H280,'3-Productie normen'!A:S,VLOOKUP(N280,'3-Productie normen'!S:T,2,FALSE),FALSE)))</f>
        <v>0</v>
      </c>
      <c r="V280" s="176">
        <f t="shared" si="31"/>
        <v>0</v>
      </c>
      <c r="W280" s="176">
        <f t="shared" si="32"/>
        <v>0</v>
      </c>
      <c r="X280" s="176">
        <f t="shared" si="33"/>
        <v>0</v>
      </c>
      <c r="Y280" s="666">
        <f>VLOOKUP(H280,'3-Productie normen'!A:S,13,FALSE)</f>
        <v>1</v>
      </c>
      <c r="Z280" s="177"/>
      <c r="AB280" s="138">
        <f t="shared" si="34"/>
        <v>6375</v>
      </c>
    </row>
    <row r="281" spans="1:28" ht="14.1" customHeight="1">
      <c r="A281" s="152">
        <v>281</v>
      </c>
      <c r="B281" s="171" t="s">
        <v>276</v>
      </c>
      <c r="C281" s="171" t="s">
        <v>975</v>
      </c>
      <c r="D281" s="526" t="s">
        <v>540</v>
      </c>
      <c r="E281" s="526">
        <v>335</v>
      </c>
      <c r="F281" s="184" t="s">
        <v>743</v>
      </c>
      <c r="G281" s="184" t="s">
        <v>233</v>
      </c>
      <c r="H281" s="173" t="s">
        <v>1857</v>
      </c>
      <c r="I281" s="184" t="s">
        <v>323</v>
      </c>
      <c r="J281" s="649">
        <v>70</v>
      </c>
      <c r="K281" s="484"/>
      <c r="L281" s="484"/>
      <c r="M281" s="484"/>
      <c r="N281" s="174">
        <v>255</v>
      </c>
      <c r="O281" s="174"/>
      <c r="P281" s="174">
        <v>0</v>
      </c>
      <c r="Q281" s="174"/>
      <c r="R281" s="175" t="e">
        <f t="shared" si="28"/>
        <v>#DIV/0!</v>
      </c>
      <c r="S281" s="175">
        <f t="shared" si="29"/>
        <v>0</v>
      </c>
      <c r="T281" s="175">
        <f t="shared" si="30"/>
        <v>0</v>
      </c>
      <c r="U281" s="176">
        <f>IF(N281="nio",0,IF(N281&gt;0,VLOOKUP(H281,'3-Productie normen'!A:S,VLOOKUP(N281,'3-Productie normen'!S:T,2,FALSE),FALSE)))</f>
        <v>0</v>
      </c>
      <c r="V281" s="176">
        <f t="shared" si="31"/>
        <v>0</v>
      </c>
      <c r="W281" s="176">
        <f t="shared" si="32"/>
        <v>0</v>
      </c>
      <c r="X281" s="176">
        <f t="shared" si="33"/>
        <v>0</v>
      </c>
      <c r="Y281" s="666">
        <f>VLOOKUP(H281,'3-Productie normen'!A:S,13,FALSE)</f>
        <v>1</v>
      </c>
      <c r="Z281" s="177"/>
      <c r="AB281" s="138">
        <f t="shared" si="34"/>
        <v>17850</v>
      </c>
    </row>
    <row r="282" spans="1:28" ht="14.1" customHeight="1">
      <c r="A282" s="152">
        <v>282</v>
      </c>
      <c r="B282" s="171" t="s">
        <v>276</v>
      </c>
      <c r="C282" s="171" t="s">
        <v>975</v>
      </c>
      <c r="D282" s="526" t="s">
        <v>540</v>
      </c>
      <c r="E282" s="526" t="s">
        <v>821</v>
      </c>
      <c r="F282" s="184" t="s">
        <v>281</v>
      </c>
      <c r="G282" s="184" t="s">
        <v>233</v>
      </c>
      <c r="H282" s="173" t="s">
        <v>1857</v>
      </c>
      <c r="I282" s="184" t="s">
        <v>323</v>
      </c>
      <c r="J282" s="649">
        <v>27</v>
      </c>
      <c r="K282" s="484"/>
      <c r="L282" s="484"/>
      <c r="M282" s="484"/>
      <c r="N282" s="174">
        <v>255</v>
      </c>
      <c r="O282" s="174"/>
      <c r="P282" s="174">
        <v>0</v>
      </c>
      <c r="Q282" s="174"/>
      <c r="R282" s="175" t="e">
        <f t="shared" si="28"/>
        <v>#DIV/0!</v>
      </c>
      <c r="S282" s="175">
        <f t="shared" si="29"/>
        <v>0</v>
      </c>
      <c r="T282" s="175">
        <f t="shared" si="30"/>
        <v>0</v>
      </c>
      <c r="U282" s="176">
        <f>IF(N282="nio",0,IF(N282&gt;0,VLOOKUP(H282,'3-Productie normen'!A:S,VLOOKUP(N282,'3-Productie normen'!S:T,2,FALSE),FALSE)))</f>
        <v>0</v>
      </c>
      <c r="V282" s="176">
        <f t="shared" si="31"/>
        <v>0</v>
      </c>
      <c r="W282" s="176">
        <f t="shared" si="32"/>
        <v>0</v>
      </c>
      <c r="X282" s="176">
        <f t="shared" si="33"/>
        <v>0</v>
      </c>
      <c r="Y282" s="666">
        <f>VLOOKUP(H282,'3-Productie normen'!A:S,13,FALSE)</f>
        <v>1</v>
      </c>
      <c r="Z282" s="177"/>
      <c r="AB282" s="138">
        <f t="shared" si="34"/>
        <v>6885</v>
      </c>
    </row>
    <row r="283" spans="1:28" ht="14.1" customHeight="1">
      <c r="A283" s="152">
        <v>283</v>
      </c>
      <c r="B283" s="171" t="s">
        <v>276</v>
      </c>
      <c r="C283" s="171" t="s">
        <v>975</v>
      </c>
      <c r="D283" s="526" t="s">
        <v>540</v>
      </c>
      <c r="E283" s="526" t="s">
        <v>822</v>
      </c>
      <c r="F283" s="184" t="s">
        <v>281</v>
      </c>
      <c r="G283" s="184" t="s">
        <v>233</v>
      </c>
      <c r="H283" s="173" t="s">
        <v>1857</v>
      </c>
      <c r="I283" s="184" t="s">
        <v>323</v>
      </c>
      <c r="J283" s="649">
        <v>58</v>
      </c>
      <c r="K283" s="484"/>
      <c r="L283" s="484"/>
      <c r="M283" s="484"/>
      <c r="N283" s="174">
        <v>255</v>
      </c>
      <c r="O283" s="174"/>
      <c r="P283" s="174">
        <v>0</v>
      </c>
      <c r="Q283" s="174"/>
      <c r="R283" s="175" t="e">
        <f t="shared" si="28"/>
        <v>#DIV/0!</v>
      </c>
      <c r="S283" s="175">
        <f t="shared" si="29"/>
        <v>0</v>
      </c>
      <c r="T283" s="175">
        <f t="shared" si="30"/>
        <v>0</v>
      </c>
      <c r="U283" s="176">
        <f>IF(N283="nio",0,IF(N283&gt;0,VLOOKUP(H283,'3-Productie normen'!A:S,VLOOKUP(N283,'3-Productie normen'!S:T,2,FALSE),FALSE)))</f>
        <v>0</v>
      </c>
      <c r="V283" s="176">
        <f t="shared" si="31"/>
        <v>0</v>
      </c>
      <c r="W283" s="176">
        <f t="shared" si="32"/>
        <v>0</v>
      </c>
      <c r="X283" s="176">
        <f t="shared" si="33"/>
        <v>0</v>
      </c>
      <c r="Y283" s="666">
        <f>VLOOKUP(H283,'3-Productie normen'!A:S,13,FALSE)</f>
        <v>1</v>
      </c>
      <c r="Z283" s="177"/>
      <c r="AB283" s="138">
        <f t="shared" si="34"/>
        <v>14790</v>
      </c>
    </row>
    <row r="284" spans="1:28" ht="14.1" customHeight="1">
      <c r="A284" s="152">
        <v>284</v>
      </c>
      <c r="B284" s="171" t="s">
        <v>276</v>
      </c>
      <c r="C284" s="171" t="s">
        <v>975</v>
      </c>
      <c r="D284" s="526" t="s">
        <v>540</v>
      </c>
      <c r="E284" s="526" t="s">
        <v>823</v>
      </c>
      <c r="F284" s="184" t="s">
        <v>281</v>
      </c>
      <c r="G284" s="184" t="s">
        <v>233</v>
      </c>
      <c r="H284" s="173" t="s">
        <v>1857</v>
      </c>
      <c r="I284" s="184" t="s">
        <v>323</v>
      </c>
      <c r="J284" s="649">
        <v>56</v>
      </c>
      <c r="K284" s="484"/>
      <c r="L284" s="484"/>
      <c r="M284" s="484"/>
      <c r="N284" s="174">
        <v>255</v>
      </c>
      <c r="O284" s="174"/>
      <c r="P284" s="174">
        <v>0</v>
      </c>
      <c r="Q284" s="174"/>
      <c r="R284" s="175" t="e">
        <f t="shared" si="28"/>
        <v>#DIV/0!</v>
      </c>
      <c r="S284" s="175">
        <f t="shared" si="29"/>
        <v>0</v>
      </c>
      <c r="T284" s="175">
        <f t="shared" si="30"/>
        <v>0</v>
      </c>
      <c r="U284" s="176">
        <f>IF(N284="nio",0,IF(N284&gt;0,VLOOKUP(H284,'3-Productie normen'!A:S,VLOOKUP(N284,'3-Productie normen'!S:T,2,FALSE),FALSE)))</f>
        <v>0</v>
      </c>
      <c r="V284" s="176">
        <f t="shared" si="31"/>
        <v>0</v>
      </c>
      <c r="W284" s="176">
        <f t="shared" si="32"/>
        <v>0</v>
      </c>
      <c r="X284" s="176">
        <f t="shared" si="33"/>
        <v>0</v>
      </c>
      <c r="Y284" s="666">
        <f>VLOOKUP(H284,'3-Productie normen'!A:S,13,FALSE)</f>
        <v>1</v>
      </c>
      <c r="Z284" s="177"/>
      <c r="AB284" s="138">
        <f t="shared" si="34"/>
        <v>14280</v>
      </c>
    </row>
    <row r="285" spans="1:28" ht="14.1" customHeight="1">
      <c r="A285" s="152">
        <v>285</v>
      </c>
      <c r="B285" s="171" t="s">
        <v>276</v>
      </c>
      <c r="C285" s="171" t="s">
        <v>975</v>
      </c>
      <c r="D285" s="526" t="s">
        <v>540</v>
      </c>
      <c r="E285" s="526" t="s">
        <v>824</v>
      </c>
      <c r="F285" s="184" t="s">
        <v>568</v>
      </c>
      <c r="G285" s="184" t="s">
        <v>286</v>
      </c>
      <c r="H285" s="180" t="s">
        <v>223</v>
      </c>
      <c r="I285" s="184" t="s">
        <v>323</v>
      </c>
      <c r="J285" s="649">
        <v>5</v>
      </c>
      <c r="K285" s="484"/>
      <c r="L285" s="484"/>
      <c r="M285" s="484"/>
      <c r="N285" s="545" t="s">
        <v>223</v>
      </c>
      <c r="O285" s="174"/>
      <c r="P285" s="174">
        <v>0</v>
      </c>
      <c r="Q285" s="174"/>
      <c r="R285" s="175">
        <f t="shared" si="28"/>
        <v>0</v>
      </c>
      <c r="S285" s="175">
        <f t="shared" si="29"/>
        <v>0</v>
      </c>
      <c r="T285" s="175">
        <f t="shared" si="30"/>
        <v>0</v>
      </c>
      <c r="U285" s="176">
        <f>IF(N285="nio",0,IF(N285&gt;0,VLOOKUP(H285,'3-Productie normen'!A:S,VLOOKUP(N285,'3-Productie normen'!S:T,2,FALSE),FALSE)))</f>
        <v>0</v>
      </c>
      <c r="V285" s="176">
        <f t="shared" si="31"/>
        <v>0</v>
      </c>
      <c r="W285" s="176">
        <f t="shared" si="32"/>
        <v>0</v>
      </c>
      <c r="X285" s="176">
        <f t="shared" si="33"/>
        <v>0</v>
      </c>
      <c r="Y285" s="666">
        <f>VLOOKUP(H285,'3-Productie normen'!A:S,13,FALSE)</f>
        <v>0</v>
      </c>
      <c r="Z285" s="177"/>
      <c r="AB285" s="138">
        <f t="shared" si="34"/>
        <v>0</v>
      </c>
    </row>
    <row r="286" spans="1:28" ht="14.1" customHeight="1">
      <c r="A286" s="152">
        <v>286</v>
      </c>
      <c r="B286" s="171" t="s">
        <v>276</v>
      </c>
      <c r="C286" s="171" t="s">
        <v>975</v>
      </c>
      <c r="D286" s="526" t="s">
        <v>540</v>
      </c>
      <c r="E286" s="526" t="s">
        <v>825</v>
      </c>
      <c r="F286" s="184" t="s">
        <v>568</v>
      </c>
      <c r="G286" s="184" t="s">
        <v>286</v>
      </c>
      <c r="H286" s="180" t="s">
        <v>223</v>
      </c>
      <c r="I286" s="184" t="s">
        <v>323</v>
      </c>
      <c r="J286" s="649">
        <v>5</v>
      </c>
      <c r="K286" s="484"/>
      <c r="L286" s="484"/>
      <c r="M286" s="484"/>
      <c r="N286" s="545" t="s">
        <v>223</v>
      </c>
      <c r="O286" s="174"/>
      <c r="P286" s="174">
        <v>0</v>
      </c>
      <c r="Q286" s="174"/>
      <c r="R286" s="175">
        <f t="shared" si="28"/>
        <v>0</v>
      </c>
      <c r="S286" s="175">
        <f t="shared" si="29"/>
        <v>0</v>
      </c>
      <c r="T286" s="175">
        <f t="shared" si="30"/>
        <v>0</v>
      </c>
      <c r="U286" s="176">
        <f>IF(N286="nio",0,IF(N286&gt;0,VLOOKUP(H286,'3-Productie normen'!A:S,VLOOKUP(N286,'3-Productie normen'!S:T,2,FALSE),FALSE)))</f>
        <v>0</v>
      </c>
      <c r="V286" s="176">
        <f t="shared" si="31"/>
        <v>0</v>
      </c>
      <c r="W286" s="176">
        <f t="shared" si="32"/>
        <v>0</v>
      </c>
      <c r="X286" s="176">
        <f t="shared" si="33"/>
        <v>0</v>
      </c>
      <c r="Y286" s="666">
        <f>VLOOKUP(H286,'3-Productie normen'!A:S,13,FALSE)</f>
        <v>0</v>
      </c>
      <c r="Z286" s="177"/>
      <c r="AB286" s="138">
        <f t="shared" si="34"/>
        <v>0</v>
      </c>
    </row>
    <row r="287" spans="1:28" ht="14.1" customHeight="1">
      <c r="A287" s="152">
        <v>287</v>
      </c>
      <c r="B287" s="171" t="s">
        <v>276</v>
      </c>
      <c r="C287" s="171" t="s">
        <v>975</v>
      </c>
      <c r="D287" s="526" t="s">
        <v>540</v>
      </c>
      <c r="E287" s="526" t="s">
        <v>826</v>
      </c>
      <c r="F287" s="184" t="s">
        <v>571</v>
      </c>
      <c r="G287" s="184" t="s">
        <v>286</v>
      </c>
      <c r="H287" s="180" t="s">
        <v>223</v>
      </c>
      <c r="I287" s="184" t="s">
        <v>114</v>
      </c>
      <c r="J287" s="649">
        <v>1</v>
      </c>
      <c r="K287" s="484"/>
      <c r="L287" s="484"/>
      <c r="M287" s="484"/>
      <c r="N287" s="540" t="s">
        <v>223</v>
      </c>
      <c r="O287" s="174"/>
      <c r="P287" s="174">
        <v>0</v>
      </c>
      <c r="Q287" s="174"/>
      <c r="R287" s="175">
        <f t="shared" si="28"/>
        <v>0</v>
      </c>
      <c r="S287" s="175">
        <f t="shared" si="29"/>
        <v>0</v>
      </c>
      <c r="T287" s="175">
        <f t="shared" si="30"/>
        <v>0</v>
      </c>
      <c r="U287" s="176">
        <f>IF(N287="nio",0,IF(N287&gt;0,VLOOKUP(H287,'3-Productie normen'!A:S,VLOOKUP(N287,'3-Productie normen'!S:T,2,FALSE),FALSE)))</f>
        <v>0</v>
      </c>
      <c r="V287" s="176">
        <f t="shared" si="31"/>
        <v>0</v>
      </c>
      <c r="W287" s="176">
        <f t="shared" si="32"/>
        <v>0</v>
      </c>
      <c r="X287" s="176">
        <f t="shared" si="33"/>
        <v>0</v>
      </c>
      <c r="Y287" s="666">
        <f>VLOOKUP(H287,'3-Productie normen'!A:S,13,FALSE)</f>
        <v>0</v>
      </c>
      <c r="Z287" s="177"/>
      <c r="AB287" s="138">
        <f t="shared" si="34"/>
        <v>0</v>
      </c>
    </row>
    <row r="288" spans="1:28" ht="14.1" customHeight="1">
      <c r="A288" s="152">
        <v>288</v>
      </c>
      <c r="B288" s="171" t="s">
        <v>276</v>
      </c>
      <c r="C288" s="171" t="s">
        <v>975</v>
      </c>
      <c r="D288" s="526" t="s">
        <v>540</v>
      </c>
      <c r="E288" s="526" t="s">
        <v>827</v>
      </c>
      <c r="F288" s="184" t="s">
        <v>281</v>
      </c>
      <c r="G288" s="184" t="s">
        <v>233</v>
      </c>
      <c r="H288" s="173" t="s">
        <v>1857</v>
      </c>
      <c r="I288" s="184" t="s">
        <v>323</v>
      </c>
      <c r="J288" s="649">
        <v>16</v>
      </c>
      <c r="K288" s="484"/>
      <c r="L288" s="484"/>
      <c r="M288" s="484"/>
      <c r="N288" s="174">
        <v>255</v>
      </c>
      <c r="O288" s="174"/>
      <c r="P288" s="174">
        <v>0</v>
      </c>
      <c r="Q288" s="174"/>
      <c r="R288" s="175" t="e">
        <f t="shared" si="28"/>
        <v>#DIV/0!</v>
      </c>
      <c r="S288" s="175">
        <f t="shared" si="29"/>
        <v>0</v>
      </c>
      <c r="T288" s="175">
        <f t="shared" si="30"/>
        <v>0</v>
      </c>
      <c r="U288" s="176">
        <f>IF(N288="nio",0,IF(N288&gt;0,VLOOKUP(H288,'3-Productie normen'!A:S,VLOOKUP(N288,'3-Productie normen'!S:T,2,FALSE),FALSE)))</f>
        <v>0</v>
      </c>
      <c r="V288" s="176">
        <f t="shared" si="31"/>
        <v>0</v>
      </c>
      <c r="W288" s="176">
        <f t="shared" si="32"/>
        <v>0</v>
      </c>
      <c r="X288" s="176">
        <f t="shared" si="33"/>
        <v>0</v>
      </c>
      <c r="Y288" s="666">
        <f>VLOOKUP(H288,'3-Productie normen'!A:S,13,FALSE)</f>
        <v>1</v>
      </c>
      <c r="Z288" s="177"/>
      <c r="AB288" s="138">
        <f t="shared" si="34"/>
        <v>4080</v>
      </c>
    </row>
    <row r="289" spans="1:28" ht="14.1" customHeight="1">
      <c r="A289" s="152">
        <v>289</v>
      </c>
      <c r="B289" s="171" t="s">
        <v>276</v>
      </c>
      <c r="C289" s="171" t="s">
        <v>975</v>
      </c>
      <c r="D289" s="526" t="s">
        <v>540</v>
      </c>
      <c r="E289" s="526" t="s">
        <v>828</v>
      </c>
      <c r="F289" s="184" t="s">
        <v>281</v>
      </c>
      <c r="G289" s="184" t="s">
        <v>233</v>
      </c>
      <c r="H289" s="173" t="s">
        <v>1857</v>
      </c>
      <c r="I289" s="184" t="s">
        <v>323</v>
      </c>
      <c r="J289" s="649">
        <v>17</v>
      </c>
      <c r="K289" s="484"/>
      <c r="L289" s="484"/>
      <c r="M289" s="484"/>
      <c r="N289" s="174">
        <v>255</v>
      </c>
      <c r="O289" s="174"/>
      <c r="P289" s="174">
        <v>0</v>
      </c>
      <c r="Q289" s="174"/>
      <c r="R289" s="175" t="e">
        <f t="shared" si="28"/>
        <v>#DIV/0!</v>
      </c>
      <c r="S289" s="175">
        <f t="shared" si="29"/>
        <v>0</v>
      </c>
      <c r="T289" s="175">
        <f t="shared" si="30"/>
        <v>0</v>
      </c>
      <c r="U289" s="176">
        <f>IF(N289="nio",0,IF(N289&gt;0,VLOOKUP(H289,'3-Productie normen'!A:S,VLOOKUP(N289,'3-Productie normen'!S:T,2,FALSE),FALSE)))</f>
        <v>0</v>
      </c>
      <c r="V289" s="176">
        <f t="shared" si="31"/>
        <v>0</v>
      </c>
      <c r="W289" s="176">
        <f t="shared" si="32"/>
        <v>0</v>
      </c>
      <c r="X289" s="176">
        <f t="shared" si="33"/>
        <v>0</v>
      </c>
      <c r="Y289" s="666">
        <f>VLOOKUP(H289,'3-Productie normen'!A:S,13,FALSE)</f>
        <v>1</v>
      </c>
      <c r="Z289" s="177"/>
      <c r="AB289" s="138">
        <f t="shared" si="34"/>
        <v>4335</v>
      </c>
    </row>
    <row r="290" spans="1:28" ht="14.1" customHeight="1">
      <c r="A290" s="152">
        <v>290</v>
      </c>
      <c r="B290" s="171" t="s">
        <v>276</v>
      </c>
      <c r="C290" s="171" t="s">
        <v>975</v>
      </c>
      <c r="D290" s="526" t="s">
        <v>540</v>
      </c>
      <c r="E290" s="526" t="s">
        <v>829</v>
      </c>
      <c r="F290" s="184" t="s">
        <v>281</v>
      </c>
      <c r="G290" s="184" t="s">
        <v>233</v>
      </c>
      <c r="H290" s="173" t="s">
        <v>1857</v>
      </c>
      <c r="I290" s="184" t="s">
        <v>323</v>
      </c>
      <c r="J290" s="649">
        <v>35</v>
      </c>
      <c r="K290" s="484"/>
      <c r="L290" s="484"/>
      <c r="M290" s="484"/>
      <c r="N290" s="174">
        <v>255</v>
      </c>
      <c r="O290" s="174"/>
      <c r="P290" s="174">
        <v>0</v>
      </c>
      <c r="Q290" s="174"/>
      <c r="R290" s="175" t="e">
        <f t="shared" si="28"/>
        <v>#DIV/0!</v>
      </c>
      <c r="S290" s="175">
        <f t="shared" si="29"/>
        <v>0</v>
      </c>
      <c r="T290" s="175">
        <f t="shared" si="30"/>
        <v>0</v>
      </c>
      <c r="U290" s="176">
        <f>IF(N290="nio",0,IF(N290&gt;0,VLOOKUP(H290,'3-Productie normen'!A:S,VLOOKUP(N290,'3-Productie normen'!S:T,2,FALSE),FALSE)))</f>
        <v>0</v>
      </c>
      <c r="V290" s="176">
        <f t="shared" si="31"/>
        <v>0</v>
      </c>
      <c r="W290" s="176">
        <f t="shared" si="32"/>
        <v>0</v>
      </c>
      <c r="X290" s="176">
        <f t="shared" si="33"/>
        <v>0</v>
      </c>
      <c r="Y290" s="666">
        <f>VLOOKUP(H290,'3-Productie normen'!A:S,13,FALSE)</f>
        <v>1</v>
      </c>
      <c r="Z290" s="177"/>
      <c r="AB290" s="138">
        <f t="shared" si="34"/>
        <v>8925</v>
      </c>
    </row>
    <row r="291" spans="1:28" ht="14.1" customHeight="1">
      <c r="A291" s="152">
        <v>291</v>
      </c>
      <c r="B291" s="171" t="s">
        <v>276</v>
      </c>
      <c r="C291" s="171" t="s">
        <v>975</v>
      </c>
      <c r="D291" s="526" t="s">
        <v>540</v>
      </c>
      <c r="E291" s="526" t="s">
        <v>830</v>
      </c>
      <c r="F291" s="184" t="s">
        <v>313</v>
      </c>
      <c r="G291" s="184" t="s">
        <v>314</v>
      </c>
      <c r="H291" s="184" t="s">
        <v>1859</v>
      </c>
      <c r="I291" s="184" t="s">
        <v>2209</v>
      </c>
      <c r="J291" s="649">
        <v>4</v>
      </c>
      <c r="K291" s="484"/>
      <c r="L291" s="484"/>
      <c r="M291" s="484"/>
      <c r="N291" s="174">
        <v>255</v>
      </c>
      <c r="O291" s="174"/>
      <c r="P291" s="174">
        <v>0</v>
      </c>
      <c r="Q291" s="174"/>
      <c r="R291" s="175" t="e">
        <f t="shared" si="28"/>
        <v>#DIV/0!</v>
      </c>
      <c r="S291" s="175">
        <f t="shared" si="29"/>
        <v>0</v>
      </c>
      <c r="T291" s="175">
        <f t="shared" si="30"/>
        <v>0</v>
      </c>
      <c r="U291" s="176">
        <f>IF(N291="nio",0,IF(N291&gt;0,VLOOKUP(H291,'3-Productie normen'!A:S,VLOOKUP(N291,'3-Productie normen'!S:T,2,FALSE),FALSE)))</f>
        <v>0</v>
      </c>
      <c r="V291" s="176">
        <f t="shared" si="31"/>
        <v>0</v>
      </c>
      <c r="W291" s="176">
        <f t="shared" si="32"/>
        <v>0</v>
      </c>
      <c r="X291" s="176">
        <f t="shared" si="33"/>
        <v>0</v>
      </c>
      <c r="Y291" s="666">
        <f>VLOOKUP(H291,'3-Productie normen'!A:S,13,FALSE)</f>
        <v>2</v>
      </c>
      <c r="Z291" s="177"/>
      <c r="AB291" s="138">
        <f t="shared" si="34"/>
        <v>1020</v>
      </c>
    </row>
    <row r="292" spans="1:28" ht="14.1" customHeight="1">
      <c r="A292" s="152">
        <v>292</v>
      </c>
      <c r="B292" s="171" t="s">
        <v>276</v>
      </c>
      <c r="C292" s="171" t="s">
        <v>975</v>
      </c>
      <c r="D292" s="526" t="s">
        <v>540</v>
      </c>
      <c r="E292" s="526" t="s">
        <v>831</v>
      </c>
      <c r="F292" s="184" t="s">
        <v>355</v>
      </c>
      <c r="G292" s="184" t="s">
        <v>368</v>
      </c>
      <c r="H292" s="137" t="s">
        <v>368</v>
      </c>
      <c r="I292" s="184" t="s">
        <v>323</v>
      </c>
      <c r="J292" s="649">
        <v>18</v>
      </c>
      <c r="K292" s="484"/>
      <c r="L292" s="484"/>
      <c r="M292" s="484"/>
      <c r="N292" s="174">
        <v>255</v>
      </c>
      <c r="O292" s="174"/>
      <c r="P292" s="174">
        <v>0</v>
      </c>
      <c r="Q292" s="174"/>
      <c r="R292" s="175" t="e">
        <f t="shared" si="28"/>
        <v>#DIV/0!</v>
      </c>
      <c r="S292" s="175">
        <f t="shared" si="29"/>
        <v>0</v>
      </c>
      <c r="T292" s="175">
        <f t="shared" si="30"/>
        <v>0</v>
      </c>
      <c r="U292" s="176">
        <f>IF(N292="nio",0,IF(N292&gt;0,VLOOKUP(H292,'3-Productie normen'!A:S,VLOOKUP(N292,'3-Productie normen'!S:T,2,FALSE),FALSE)))</f>
        <v>0</v>
      </c>
      <c r="V292" s="176">
        <f t="shared" si="31"/>
        <v>0</v>
      </c>
      <c r="W292" s="176">
        <f t="shared" si="32"/>
        <v>0</v>
      </c>
      <c r="X292" s="176">
        <f t="shared" si="33"/>
        <v>0</v>
      </c>
      <c r="Y292" s="666">
        <f>VLOOKUP(H292,'3-Productie normen'!A:S,13,FALSE)</f>
        <v>5</v>
      </c>
      <c r="Z292" s="177"/>
      <c r="AB292" s="138">
        <f t="shared" si="34"/>
        <v>4590</v>
      </c>
    </row>
    <row r="293" spans="1:28" ht="14.1" customHeight="1">
      <c r="A293" s="152">
        <v>293</v>
      </c>
      <c r="B293" s="171" t="s">
        <v>276</v>
      </c>
      <c r="C293" s="171" t="s">
        <v>975</v>
      </c>
      <c r="D293" s="526" t="s">
        <v>540</v>
      </c>
      <c r="E293" s="526" t="s">
        <v>832</v>
      </c>
      <c r="F293" s="184" t="s">
        <v>281</v>
      </c>
      <c r="G293" s="184" t="s">
        <v>233</v>
      </c>
      <c r="H293" s="173" t="s">
        <v>1857</v>
      </c>
      <c r="I293" s="184" t="s">
        <v>323</v>
      </c>
      <c r="J293" s="649">
        <v>17</v>
      </c>
      <c r="K293" s="484"/>
      <c r="L293" s="484"/>
      <c r="M293" s="484"/>
      <c r="N293" s="174">
        <v>255</v>
      </c>
      <c r="O293" s="174"/>
      <c r="P293" s="174">
        <v>0</v>
      </c>
      <c r="Q293" s="174"/>
      <c r="R293" s="175" t="e">
        <f t="shared" si="28"/>
        <v>#DIV/0!</v>
      </c>
      <c r="S293" s="175">
        <f t="shared" si="29"/>
        <v>0</v>
      </c>
      <c r="T293" s="175">
        <f t="shared" si="30"/>
        <v>0</v>
      </c>
      <c r="U293" s="176">
        <f>IF(N293="nio",0,IF(N293&gt;0,VLOOKUP(H293,'3-Productie normen'!A:S,VLOOKUP(N293,'3-Productie normen'!S:T,2,FALSE),FALSE)))</f>
        <v>0</v>
      </c>
      <c r="V293" s="176">
        <f t="shared" si="31"/>
        <v>0</v>
      </c>
      <c r="W293" s="176">
        <f t="shared" si="32"/>
        <v>0</v>
      </c>
      <c r="X293" s="176">
        <f t="shared" si="33"/>
        <v>0</v>
      </c>
      <c r="Y293" s="666">
        <f>VLOOKUP(H293,'3-Productie normen'!A:S,13,FALSE)</f>
        <v>1</v>
      </c>
      <c r="Z293" s="177"/>
      <c r="AB293" s="138">
        <f t="shared" si="34"/>
        <v>4335</v>
      </c>
    </row>
    <row r="294" spans="1:28" ht="14.1" customHeight="1">
      <c r="A294" s="152">
        <v>294</v>
      </c>
      <c r="B294" s="171" t="s">
        <v>276</v>
      </c>
      <c r="C294" s="171" t="s">
        <v>975</v>
      </c>
      <c r="D294" s="526" t="s">
        <v>540</v>
      </c>
      <c r="E294" s="526" t="s">
        <v>833</v>
      </c>
      <c r="F294" s="184" t="s">
        <v>281</v>
      </c>
      <c r="G294" s="184" t="s">
        <v>233</v>
      </c>
      <c r="H294" s="173" t="s">
        <v>1857</v>
      </c>
      <c r="I294" s="184" t="s">
        <v>323</v>
      </c>
      <c r="J294" s="649">
        <v>16</v>
      </c>
      <c r="K294" s="484"/>
      <c r="L294" s="484"/>
      <c r="M294" s="484"/>
      <c r="N294" s="174">
        <v>255</v>
      </c>
      <c r="O294" s="174"/>
      <c r="P294" s="174">
        <v>0</v>
      </c>
      <c r="Q294" s="174"/>
      <c r="R294" s="175" t="e">
        <f t="shared" si="28"/>
        <v>#DIV/0!</v>
      </c>
      <c r="S294" s="175">
        <f t="shared" si="29"/>
        <v>0</v>
      </c>
      <c r="T294" s="175">
        <f t="shared" si="30"/>
        <v>0</v>
      </c>
      <c r="U294" s="176">
        <f>IF(N294="nio",0,IF(N294&gt;0,VLOOKUP(H294,'3-Productie normen'!A:S,VLOOKUP(N294,'3-Productie normen'!S:T,2,FALSE),FALSE)))</f>
        <v>0</v>
      </c>
      <c r="V294" s="176">
        <f t="shared" si="31"/>
        <v>0</v>
      </c>
      <c r="W294" s="176">
        <f t="shared" si="32"/>
        <v>0</v>
      </c>
      <c r="X294" s="176">
        <f t="shared" si="33"/>
        <v>0</v>
      </c>
      <c r="Y294" s="666">
        <f>VLOOKUP(H294,'3-Productie normen'!A:S,13,FALSE)</f>
        <v>1</v>
      </c>
      <c r="Z294" s="177"/>
      <c r="AB294" s="138">
        <f t="shared" si="34"/>
        <v>4080</v>
      </c>
    </row>
    <row r="295" spans="1:28" ht="14.1" customHeight="1">
      <c r="A295" s="152">
        <v>295</v>
      </c>
      <c r="B295" s="171" t="s">
        <v>276</v>
      </c>
      <c r="C295" s="171" t="s">
        <v>975</v>
      </c>
      <c r="D295" s="526" t="s">
        <v>540</v>
      </c>
      <c r="E295" s="526" t="s">
        <v>834</v>
      </c>
      <c r="F295" s="184" t="s">
        <v>281</v>
      </c>
      <c r="G295" s="184" t="s">
        <v>233</v>
      </c>
      <c r="H295" s="173" t="s">
        <v>1857</v>
      </c>
      <c r="I295" s="184" t="s">
        <v>323</v>
      </c>
      <c r="J295" s="649">
        <v>16</v>
      </c>
      <c r="K295" s="484"/>
      <c r="L295" s="484"/>
      <c r="M295" s="484"/>
      <c r="N295" s="174">
        <v>255</v>
      </c>
      <c r="O295" s="174"/>
      <c r="P295" s="174">
        <v>0</v>
      </c>
      <c r="Q295" s="174"/>
      <c r="R295" s="175" t="e">
        <f t="shared" si="28"/>
        <v>#DIV/0!</v>
      </c>
      <c r="S295" s="175">
        <f t="shared" si="29"/>
        <v>0</v>
      </c>
      <c r="T295" s="175">
        <f t="shared" si="30"/>
        <v>0</v>
      </c>
      <c r="U295" s="176">
        <f>IF(N295="nio",0,IF(N295&gt;0,VLOOKUP(H295,'3-Productie normen'!A:S,VLOOKUP(N295,'3-Productie normen'!S:T,2,FALSE),FALSE)))</f>
        <v>0</v>
      </c>
      <c r="V295" s="176">
        <f t="shared" si="31"/>
        <v>0</v>
      </c>
      <c r="W295" s="176">
        <f t="shared" si="32"/>
        <v>0</v>
      </c>
      <c r="X295" s="176">
        <f t="shared" si="33"/>
        <v>0</v>
      </c>
      <c r="Y295" s="666">
        <f>VLOOKUP(H295,'3-Productie normen'!A:S,13,FALSE)</f>
        <v>1</v>
      </c>
      <c r="Z295" s="177"/>
      <c r="AB295" s="138">
        <f t="shared" si="34"/>
        <v>4080</v>
      </c>
    </row>
    <row r="296" spans="1:28" ht="14.1" customHeight="1">
      <c r="A296" s="152">
        <v>296</v>
      </c>
      <c r="B296" s="171" t="s">
        <v>276</v>
      </c>
      <c r="C296" s="171" t="s">
        <v>975</v>
      </c>
      <c r="D296" s="526" t="s">
        <v>540</v>
      </c>
      <c r="E296" s="526" t="s">
        <v>835</v>
      </c>
      <c r="F296" s="184" t="s">
        <v>281</v>
      </c>
      <c r="G296" s="184" t="s">
        <v>233</v>
      </c>
      <c r="H296" s="173" t="s">
        <v>1857</v>
      </c>
      <c r="I296" s="184" t="s">
        <v>323</v>
      </c>
      <c r="J296" s="649">
        <v>26</v>
      </c>
      <c r="K296" s="484"/>
      <c r="L296" s="484"/>
      <c r="M296" s="484"/>
      <c r="N296" s="174">
        <v>255</v>
      </c>
      <c r="O296" s="174"/>
      <c r="P296" s="174">
        <v>0</v>
      </c>
      <c r="Q296" s="174"/>
      <c r="R296" s="175" t="e">
        <f t="shared" si="28"/>
        <v>#DIV/0!</v>
      </c>
      <c r="S296" s="175">
        <f t="shared" si="29"/>
        <v>0</v>
      </c>
      <c r="T296" s="175">
        <f t="shared" si="30"/>
        <v>0</v>
      </c>
      <c r="U296" s="176">
        <f>IF(N296="nio",0,IF(N296&gt;0,VLOOKUP(H296,'3-Productie normen'!A:S,VLOOKUP(N296,'3-Productie normen'!S:T,2,FALSE),FALSE)))</f>
        <v>0</v>
      </c>
      <c r="V296" s="176">
        <f t="shared" si="31"/>
        <v>0</v>
      </c>
      <c r="W296" s="176">
        <f t="shared" si="32"/>
        <v>0</v>
      </c>
      <c r="X296" s="176">
        <f t="shared" si="33"/>
        <v>0</v>
      </c>
      <c r="Y296" s="666">
        <f>VLOOKUP(H296,'3-Productie normen'!A:S,13,FALSE)</f>
        <v>1</v>
      </c>
      <c r="Z296" s="177"/>
      <c r="AB296" s="138">
        <f t="shared" si="34"/>
        <v>6630</v>
      </c>
    </row>
    <row r="297" spans="1:28" ht="14.1" customHeight="1">
      <c r="A297" s="152">
        <v>297</v>
      </c>
      <c r="B297" s="171" t="s">
        <v>276</v>
      </c>
      <c r="C297" s="171" t="s">
        <v>975</v>
      </c>
      <c r="D297" s="526" t="s">
        <v>540</v>
      </c>
      <c r="E297" s="526" t="s">
        <v>836</v>
      </c>
      <c r="F297" s="184" t="s">
        <v>690</v>
      </c>
      <c r="G297" s="184" t="s">
        <v>286</v>
      </c>
      <c r="H297" s="180" t="s">
        <v>223</v>
      </c>
      <c r="I297" s="184" t="s">
        <v>323</v>
      </c>
      <c r="J297" s="649">
        <v>2</v>
      </c>
      <c r="K297" s="484"/>
      <c r="L297" s="484"/>
      <c r="M297" s="484"/>
      <c r="N297" s="540" t="s">
        <v>223</v>
      </c>
      <c r="O297" s="174"/>
      <c r="P297" s="174">
        <v>0</v>
      </c>
      <c r="Q297" s="174"/>
      <c r="R297" s="175">
        <f t="shared" si="28"/>
        <v>0</v>
      </c>
      <c r="S297" s="175">
        <f t="shared" si="29"/>
        <v>0</v>
      </c>
      <c r="T297" s="175">
        <f t="shared" si="30"/>
        <v>0</v>
      </c>
      <c r="U297" s="176">
        <f>IF(N297="nio",0,IF(N297&gt;0,VLOOKUP(H297,'3-Productie normen'!A:S,VLOOKUP(N297,'3-Productie normen'!S:T,2,FALSE),FALSE)))</f>
        <v>0</v>
      </c>
      <c r="V297" s="176">
        <f t="shared" si="31"/>
        <v>0</v>
      </c>
      <c r="W297" s="176">
        <f t="shared" si="32"/>
        <v>0</v>
      </c>
      <c r="X297" s="176">
        <f t="shared" si="33"/>
        <v>0</v>
      </c>
      <c r="Y297" s="666">
        <f>VLOOKUP(H297,'3-Productie normen'!A:S,13,FALSE)</f>
        <v>0</v>
      </c>
      <c r="Z297" s="177"/>
      <c r="AB297" s="138">
        <f t="shared" si="34"/>
        <v>0</v>
      </c>
    </row>
    <row r="298" spans="1:28" ht="14.1" customHeight="1">
      <c r="A298" s="152">
        <v>298</v>
      </c>
      <c r="B298" s="171" t="s">
        <v>276</v>
      </c>
      <c r="C298" s="171" t="s">
        <v>975</v>
      </c>
      <c r="D298" s="526" t="s">
        <v>540</v>
      </c>
      <c r="E298" s="526" t="s">
        <v>837</v>
      </c>
      <c r="F298" s="184" t="s">
        <v>355</v>
      </c>
      <c r="G298" s="184" t="s">
        <v>286</v>
      </c>
      <c r="H298" s="180" t="s">
        <v>223</v>
      </c>
      <c r="I298" s="184" t="s">
        <v>329</v>
      </c>
      <c r="J298" s="649">
        <v>6</v>
      </c>
      <c r="K298" s="484"/>
      <c r="L298" s="484"/>
      <c r="M298" s="484"/>
      <c r="N298" s="540" t="s">
        <v>223</v>
      </c>
      <c r="O298" s="174"/>
      <c r="P298" s="174">
        <v>0</v>
      </c>
      <c r="Q298" s="174"/>
      <c r="R298" s="175">
        <f t="shared" si="28"/>
        <v>0</v>
      </c>
      <c r="S298" s="175">
        <f t="shared" si="29"/>
        <v>0</v>
      </c>
      <c r="T298" s="175">
        <f t="shared" si="30"/>
        <v>0</v>
      </c>
      <c r="U298" s="176">
        <f>IF(N298="nio",0,IF(N298&gt;0,VLOOKUP(H298,'3-Productie normen'!A:S,VLOOKUP(N298,'3-Productie normen'!S:T,2,FALSE),FALSE)))</f>
        <v>0</v>
      </c>
      <c r="V298" s="176">
        <f t="shared" si="31"/>
        <v>0</v>
      </c>
      <c r="W298" s="176">
        <f t="shared" si="32"/>
        <v>0</v>
      </c>
      <c r="X298" s="176">
        <f t="shared" si="33"/>
        <v>0</v>
      </c>
      <c r="Y298" s="666">
        <f>VLOOKUP(H298,'3-Productie normen'!A:S,13,FALSE)</f>
        <v>0</v>
      </c>
      <c r="Z298" s="177"/>
      <c r="AB298" s="138">
        <f t="shared" si="34"/>
        <v>0</v>
      </c>
    </row>
    <row r="299" spans="1:28" ht="14.1" customHeight="1">
      <c r="A299" s="152">
        <v>299</v>
      </c>
      <c r="B299" s="171" t="s">
        <v>276</v>
      </c>
      <c r="C299" s="171" t="s">
        <v>975</v>
      </c>
      <c r="D299" s="526" t="s">
        <v>540</v>
      </c>
      <c r="E299" s="526" t="s">
        <v>838</v>
      </c>
      <c r="F299" s="184" t="s">
        <v>309</v>
      </c>
      <c r="G299" s="184" t="s">
        <v>18</v>
      </c>
      <c r="H299" s="137" t="s">
        <v>18</v>
      </c>
      <c r="I299" s="184" t="s">
        <v>322</v>
      </c>
      <c r="J299" s="649">
        <v>12</v>
      </c>
      <c r="K299" s="484"/>
      <c r="L299" s="484"/>
      <c r="M299" s="484"/>
      <c r="N299" s="174">
        <v>255</v>
      </c>
      <c r="O299" s="174">
        <v>255</v>
      </c>
      <c r="P299" s="174">
        <v>0</v>
      </c>
      <c r="Q299" s="174"/>
      <c r="R299" s="175" t="e">
        <f t="shared" si="28"/>
        <v>#DIV/0!</v>
      </c>
      <c r="S299" s="175" t="e">
        <f t="shared" si="29"/>
        <v>#DIV/0!</v>
      </c>
      <c r="T299" s="175">
        <f t="shared" si="30"/>
        <v>0</v>
      </c>
      <c r="U299" s="176">
        <f>IF(N299="nio",0,IF(N299&gt;0,VLOOKUP(H299,'3-Productie normen'!A:S,VLOOKUP(N299,'3-Productie normen'!S:T,2,FALSE),FALSE)))</f>
        <v>0</v>
      </c>
      <c r="V299" s="176">
        <f t="shared" si="31"/>
        <v>0</v>
      </c>
      <c r="W299" s="176">
        <f t="shared" si="32"/>
        <v>0</v>
      </c>
      <c r="X299" s="176">
        <f t="shared" si="33"/>
        <v>0</v>
      </c>
      <c r="Y299" s="666">
        <f>VLOOKUP(H299,'3-Productie normen'!A:S,13,FALSE)</f>
        <v>3</v>
      </c>
      <c r="Z299" s="177"/>
      <c r="AB299" s="138">
        <f t="shared" si="34"/>
        <v>6120</v>
      </c>
    </row>
    <row r="300" spans="1:28" ht="14.1" customHeight="1">
      <c r="A300" s="152">
        <v>300</v>
      </c>
      <c r="B300" s="171" t="s">
        <v>276</v>
      </c>
      <c r="C300" s="171" t="s">
        <v>975</v>
      </c>
      <c r="D300" s="526" t="s">
        <v>540</v>
      </c>
      <c r="E300" s="526" t="s">
        <v>839</v>
      </c>
      <c r="F300" s="184" t="s">
        <v>309</v>
      </c>
      <c r="G300" s="184" t="s">
        <v>18</v>
      </c>
      <c r="H300" s="137" t="s">
        <v>18</v>
      </c>
      <c r="I300" s="184" t="s">
        <v>322</v>
      </c>
      <c r="J300" s="649">
        <v>9</v>
      </c>
      <c r="K300" s="484"/>
      <c r="L300" s="484"/>
      <c r="M300" s="484"/>
      <c r="N300" s="174">
        <v>255</v>
      </c>
      <c r="O300" s="174">
        <v>255</v>
      </c>
      <c r="P300" s="174">
        <v>0</v>
      </c>
      <c r="Q300" s="174"/>
      <c r="R300" s="175" t="e">
        <f t="shared" si="28"/>
        <v>#DIV/0!</v>
      </c>
      <c r="S300" s="175" t="e">
        <f t="shared" si="29"/>
        <v>#DIV/0!</v>
      </c>
      <c r="T300" s="175">
        <f t="shared" si="30"/>
        <v>0</v>
      </c>
      <c r="U300" s="176">
        <f>IF(N300="nio",0,IF(N300&gt;0,VLOOKUP(H300,'3-Productie normen'!A:S,VLOOKUP(N300,'3-Productie normen'!S:T,2,FALSE),FALSE)))</f>
        <v>0</v>
      </c>
      <c r="V300" s="176">
        <f t="shared" si="31"/>
        <v>0</v>
      </c>
      <c r="W300" s="176">
        <f t="shared" si="32"/>
        <v>0</v>
      </c>
      <c r="X300" s="176">
        <f t="shared" si="33"/>
        <v>0</v>
      </c>
      <c r="Y300" s="666">
        <f>VLOOKUP(H300,'3-Productie normen'!A:S,13,FALSE)</f>
        <v>3</v>
      </c>
      <c r="Z300" s="177"/>
      <c r="AB300" s="138">
        <f t="shared" si="34"/>
        <v>4590</v>
      </c>
    </row>
    <row r="301" spans="1:28" ht="14.1" customHeight="1">
      <c r="A301" s="152">
        <v>301</v>
      </c>
      <c r="B301" s="171" t="s">
        <v>276</v>
      </c>
      <c r="C301" s="171" t="s">
        <v>975</v>
      </c>
      <c r="D301" s="526" t="s">
        <v>540</v>
      </c>
      <c r="E301" s="526" t="s">
        <v>840</v>
      </c>
      <c r="F301" s="184" t="s">
        <v>563</v>
      </c>
      <c r="G301" s="184" t="s">
        <v>286</v>
      </c>
      <c r="H301" s="180" t="s">
        <v>223</v>
      </c>
      <c r="I301" s="184" t="s">
        <v>323</v>
      </c>
      <c r="J301" s="649">
        <v>35</v>
      </c>
      <c r="K301" s="484"/>
      <c r="L301" s="484"/>
      <c r="M301" s="484"/>
      <c r="N301" s="542" t="s">
        <v>223</v>
      </c>
      <c r="O301" s="174"/>
      <c r="P301" s="174">
        <v>0</v>
      </c>
      <c r="Q301" s="174"/>
      <c r="R301" s="175">
        <f t="shared" si="28"/>
        <v>0</v>
      </c>
      <c r="S301" s="175">
        <f t="shared" si="29"/>
        <v>0</v>
      </c>
      <c r="T301" s="175">
        <f t="shared" si="30"/>
        <v>0</v>
      </c>
      <c r="U301" s="176">
        <f>IF(N301="nio",0,IF(N301&gt;0,VLOOKUP(H301,'3-Productie normen'!A:S,VLOOKUP(N301,'3-Productie normen'!S:T,2,FALSE),FALSE)))</f>
        <v>0</v>
      </c>
      <c r="V301" s="176">
        <f t="shared" si="31"/>
        <v>0</v>
      </c>
      <c r="W301" s="176">
        <f t="shared" si="32"/>
        <v>0</v>
      </c>
      <c r="X301" s="176">
        <f t="shared" si="33"/>
        <v>0</v>
      </c>
      <c r="Y301" s="666">
        <f>VLOOKUP(H301,'3-Productie normen'!A:S,13,FALSE)</f>
        <v>0</v>
      </c>
      <c r="Z301" s="177"/>
      <c r="AB301" s="138">
        <f t="shared" si="34"/>
        <v>0</v>
      </c>
    </row>
    <row r="302" spans="1:28" ht="14.1" customHeight="1">
      <c r="A302" s="152">
        <v>302</v>
      </c>
      <c r="B302" s="171" t="s">
        <v>276</v>
      </c>
      <c r="C302" s="171" t="s">
        <v>975</v>
      </c>
      <c r="D302" s="526" t="s">
        <v>540</v>
      </c>
      <c r="E302" s="526" t="s">
        <v>841</v>
      </c>
      <c r="F302" s="184" t="s">
        <v>313</v>
      </c>
      <c r="G302" s="184" t="s">
        <v>314</v>
      </c>
      <c r="H302" s="184" t="s">
        <v>1859</v>
      </c>
      <c r="I302" s="184" t="s">
        <v>2209</v>
      </c>
      <c r="J302" s="649">
        <v>19</v>
      </c>
      <c r="K302" s="484"/>
      <c r="L302" s="484"/>
      <c r="M302" s="484"/>
      <c r="N302" s="174">
        <v>255</v>
      </c>
      <c r="O302" s="174"/>
      <c r="P302" s="174">
        <v>0</v>
      </c>
      <c r="Q302" s="174"/>
      <c r="R302" s="175" t="e">
        <f t="shared" si="28"/>
        <v>#DIV/0!</v>
      </c>
      <c r="S302" s="175">
        <f t="shared" si="29"/>
        <v>0</v>
      </c>
      <c r="T302" s="175">
        <f t="shared" si="30"/>
        <v>0</v>
      </c>
      <c r="U302" s="176">
        <f>IF(N302="nio",0,IF(N302&gt;0,VLOOKUP(H302,'3-Productie normen'!A:S,VLOOKUP(N302,'3-Productie normen'!S:T,2,FALSE),FALSE)))</f>
        <v>0</v>
      </c>
      <c r="V302" s="176">
        <f t="shared" si="31"/>
        <v>0</v>
      </c>
      <c r="W302" s="176">
        <f t="shared" si="32"/>
        <v>0</v>
      </c>
      <c r="X302" s="176">
        <f t="shared" si="33"/>
        <v>0</v>
      </c>
      <c r="Y302" s="666">
        <f>VLOOKUP(H302,'3-Productie normen'!A:S,13,FALSE)</f>
        <v>2</v>
      </c>
      <c r="Z302" s="177"/>
      <c r="AB302" s="138">
        <f t="shared" si="34"/>
        <v>4845</v>
      </c>
    </row>
    <row r="303" spans="1:28" ht="14.1" customHeight="1">
      <c r="A303" s="152">
        <v>303</v>
      </c>
      <c r="B303" s="171" t="s">
        <v>276</v>
      </c>
      <c r="C303" s="171" t="s">
        <v>975</v>
      </c>
      <c r="D303" s="526" t="s">
        <v>540</v>
      </c>
      <c r="E303" s="526" t="s">
        <v>842</v>
      </c>
      <c r="F303" s="184" t="s">
        <v>609</v>
      </c>
      <c r="G303" s="184" t="s">
        <v>502</v>
      </c>
      <c r="H303" s="137" t="s">
        <v>234</v>
      </c>
      <c r="I303" s="184" t="s">
        <v>323</v>
      </c>
      <c r="J303" s="649">
        <v>16</v>
      </c>
      <c r="K303" s="484"/>
      <c r="L303" s="484"/>
      <c r="M303" s="484"/>
      <c r="N303" s="174">
        <v>255</v>
      </c>
      <c r="O303" s="174"/>
      <c r="P303" s="174">
        <v>0</v>
      </c>
      <c r="Q303" s="174"/>
      <c r="R303" s="175" t="e">
        <f t="shared" si="28"/>
        <v>#DIV/0!</v>
      </c>
      <c r="S303" s="175">
        <f t="shared" si="29"/>
        <v>0</v>
      </c>
      <c r="T303" s="175">
        <f t="shared" si="30"/>
        <v>0</v>
      </c>
      <c r="U303" s="176">
        <f>IF(N303="nio",0,IF(N303&gt;0,VLOOKUP(H303,'3-Productie normen'!A:S,VLOOKUP(N303,'3-Productie normen'!S:T,2,FALSE),FALSE)))</f>
        <v>0</v>
      </c>
      <c r="V303" s="176">
        <f t="shared" si="31"/>
        <v>0</v>
      </c>
      <c r="W303" s="176">
        <f t="shared" si="32"/>
        <v>0</v>
      </c>
      <c r="X303" s="176">
        <f t="shared" si="33"/>
        <v>0</v>
      </c>
      <c r="Y303" s="666">
        <f>VLOOKUP(H303,'3-Productie normen'!A:S,13,FALSE)</f>
        <v>1</v>
      </c>
      <c r="Z303" s="177"/>
      <c r="AB303" s="138">
        <f t="shared" si="34"/>
        <v>4080</v>
      </c>
    </row>
    <row r="304" spans="1:28" ht="14.1" customHeight="1">
      <c r="A304" s="152">
        <v>304</v>
      </c>
      <c r="B304" s="171" t="s">
        <v>276</v>
      </c>
      <c r="C304" s="171" t="s">
        <v>975</v>
      </c>
      <c r="D304" s="526" t="s">
        <v>540</v>
      </c>
      <c r="E304" s="526" t="s">
        <v>843</v>
      </c>
      <c r="F304" s="184" t="s">
        <v>285</v>
      </c>
      <c r="G304" s="184" t="s">
        <v>458</v>
      </c>
      <c r="H304" s="184" t="s">
        <v>458</v>
      </c>
      <c r="I304" s="184" t="s">
        <v>323</v>
      </c>
      <c r="J304" s="649">
        <v>25</v>
      </c>
      <c r="K304" s="484"/>
      <c r="L304" s="484"/>
      <c r="M304" s="484"/>
      <c r="N304" s="174">
        <v>52</v>
      </c>
      <c r="O304" s="174"/>
      <c r="P304" s="174">
        <v>0</v>
      </c>
      <c r="Q304" s="174"/>
      <c r="R304" s="175" t="e">
        <f t="shared" si="28"/>
        <v>#DIV/0!</v>
      </c>
      <c r="S304" s="175">
        <f t="shared" si="29"/>
        <v>0</v>
      </c>
      <c r="T304" s="175">
        <f t="shared" si="30"/>
        <v>0</v>
      </c>
      <c r="U304" s="176">
        <f>IF(N304="nio",0,IF(N304&gt;0,VLOOKUP(H304,'3-Productie normen'!A:S,VLOOKUP(N304,'3-Productie normen'!S:T,2,FALSE),FALSE)))</f>
        <v>0</v>
      </c>
      <c r="V304" s="176">
        <f t="shared" si="31"/>
        <v>0</v>
      </c>
      <c r="W304" s="176">
        <f t="shared" si="32"/>
        <v>0</v>
      </c>
      <c r="X304" s="176">
        <f t="shared" si="33"/>
        <v>0</v>
      </c>
      <c r="Y304" s="666">
        <f>VLOOKUP(H304,'3-Productie normen'!A:S,13,FALSE)</f>
        <v>5</v>
      </c>
      <c r="Z304" s="177"/>
      <c r="AB304" s="138">
        <f t="shared" si="34"/>
        <v>1300</v>
      </c>
    </row>
    <row r="305" spans="1:28" ht="14.1" customHeight="1">
      <c r="A305" s="152">
        <v>305</v>
      </c>
      <c r="B305" s="171" t="s">
        <v>276</v>
      </c>
      <c r="C305" s="171" t="s">
        <v>975</v>
      </c>
      <c r="D305" s="526" t="s">
        <v>540</v>
      </c>
      <c r="E305" s="526" t="s">
        <v>844</v>
      </c>
      <c r="F305" s="184" t="s">
        <v>285</v>
      </c>
      <c r="G305" s="184" t="s">
        <v>286</v>
      </c>
      <c r="H305" s="180" t="s">
        <v>223</v>
      </c>
      <c r="I305" s="184" t="s">
        <v>323</v>
      </c>
      <c r="J305" s="649">
        <v>24</v>
      </c>
      <c r="K305" s="484"/>
      <c r="L305" s="484"/>
      <c r="M305" s="484"/>
      <c r="N305" s="174" t="s">
        <v>223</v>
      </c>
      <c r="O305" s="174"/>
      <c r="P305" s="174">
        <v>0</v>
      </c>
      <c r="Q305" s="174"/>
      <c r="R305" s="175">
        <f t="shared" si="28"/>
        <v>0</v>
      </c>
      <c r="S305" s="175">
        <f t="shared" si="29"/>
        <v>0</v>
      </c>
      <c r="T305" s="175">
        <f t="shared" si="30"/>
        <v>0</v>
      </c>
      <c r="U305" s="176">
        <f>IF(N305="nio",0,IF(N305&gt;0,VLOOKUP(H305,'3-Productie normen'!A:S,VLOOKUP(N305,'3-Productie normen'!S:T,2,FALSE),FALSE)))</f>
        <v>0</v>
      </c>
      <c r="V305" s="176">
        <f t="shared" si="31"/>
        <v>0</v>
      </c>
      <c r="W305" s="176">
        <f t="shared" si="32"/>
        <v>0</v>
      </c>
      <c r="X305" s="176">
        <f t="shared" si="33"/>
        <v>0</v>
      </c>
      <c r="Y305" s="666">
        <f>VLOOKUP(H305,'3-Productie normen'!A:S,13,FALSE)</f>
        <v>0</v>
      </c>
      <c r="Z305" s="177"/>
      <c r="AB305" s="138">
        <f t="shared" si="34"/>
        <v>0</v>
      </c>
    </row>
    <row r="306" spans="1:28" ht="14.1" customHeight="1">
      <c r="A306" s="152">
        <v>306</v>
      </c>
      <c r="B306" s="171" t="s">
        <v>276</v>
      </c>
      <c r="C306" s="171" t="s">
        <v>975</v>
      </c>
      <c r="D306" s="526" t="s">
        <v>540</v>
      </c>
      <c r="E306" s="526" t="s">
        <v>845</v>
      </c>
      <c r="F306" s="184" t="s">
        <v>846</v>
      </c>
      <c r="G306" s="184" t="s">
        <v>286</v>
      </c>
      <c r="H306" s="180" t="s">
        <v>223</v>
      </c>
      <c r="I306" s="184" t="s">
        <v>323</v>
      </c>
      <c r="J306" s="649">
        <v>23</v>
      </c>
      <c r="K306" s="484"/>
      <c r="L306" s="484"/>
      <c r="M306" s="484"/>
      <c r="N306" s="542" t="s">
        <v>223</v>
      </c>
      <c r="O306" s="174"/>
      <c r="P306" s="174">
        <v>0</v>
      </c>
      <c r="Q306" s="174"/>
      <c r="R306" s="175">
        <f t="shared" si="28"/>
        <v>0</v>
      </c>
      <c r="S306" s="175">
        <f t="shared" si="29"/>
        <v>0</v>
      </c>
      <c r="T306" s="175">
        <f t="shared" si="30"/>
        <v>0</v>
      </c>
      <c r="U306" s="176">
        <f>IF(N306="nio",0,IF(N306&gt;0,VLOOKUP(H306,'3-Productie normen'!A:S,VLOOKUP(N306,'3-Productie normen'!S:T,2,FALSE),FALSE)))</f>
        <v>0</v>
      </c>
      <c r="V306" s="176">
        <f t="shared" si="31"/>
        <v>0</v>
      </c>
      <c r="W306" s="176">
        <f t="shared" si="32"/>
        <v>0</v>
      </c>
      <c r="X306" s="176">
        <f t="shared" si="33"/>
        <v>0</v>
      </c>
      <c r="Y306" s="666">
        <f>VLOOKUP(H306,'3-Productie normen'!A:S,13,FALSE)</f>
        <v>0</v>
      </c>
      <c r="Z306" s="177"/>
      <c r="AB306" s="138">
        <f t="shared" si="34"/>
        <v>0</v>
      </c>
    </row>
    <row r="307" spans="1:28" ht="14.1" customHeight="1">
      <c r="A307" s="152">
        <v>307</v>
      </c>
      <c r="B307" s="171" t="s">
        <v>276</v>
      </c>
      <c r="C307" s="171" t="s">
        <v>975</v>
      </c>
      <c r="D307" s="526" t="s">
        <v>540</v>
      </c>
      <c r="E307" s="526" t="s">
        <v>847</v>
      </c>
      <c r="F307" s="184" t="s">
        <v>281</v>
      </c>
      <c r="G307" s="184" t="s">
        <v>233</v>
      </c>
      <c r="H307" s="173" t="s">
        <v>1857</v>
      </c>
      <c r="I307" s="184" t="s">
        <v>323</v>
      </c>
      <c r="J307" s="649">
        <v>6</v>
      </c>
      <c r="K307" s="484"/>
      <c r="L307" s="484"/>
      <c r="M307" s="484"/>
      <c r="N307" s="174">
        <v>255</v>
      </c>
      <c r="O307" s="174"/>
      <c r="P307" s="174">
        <v>0</v>
      </c>
      <c r="Q307" s="174"/>
      <c r="R307" s="175" t="e">
        <f t="shared" si="28"/>
        <v>#DIV/0!</v>
      </c>
      <c r="S307" s="175">
        <f t="shared" si="29"/>
        <v>0</v>
      </c>
      <c r="T307" s="175">
        <f t="shared" si="30"/>
        <v>0</v>
      </c>
      <c r="U307" s="176">
        <f>IF(N307="nio",0,IF(N307&gt;0,VLOOKUP(H307,'3-Productie normen'!A:S,VLOOKUP(N307,'3-Productie normen'!S:T,2,FALSE),FALSE)))</f>
        <v>0</v>
      </c>
      <c r="V307" s="176">
        <f t="shared" si="31"/>
        <v>0</v>
      </c>
      <c r="W307" s="176">
        <f t="shared" si="32"/>
        <v>0</v>
      </c>
      <c r="X307" s="176">
        <f t="shared" si="33"/>
        <v>0</v>
      </c>
      <c r="Y307" s="666">
        <f>VLOOKUP(H307,'3-Productie normen'!A:S,13,FALSE)</f>
        <v>1</v>
      </c>
      <c r="Z307" s="177"/>
      <c r="AB307" s="138">
        <f t="shared" si="34"/>
        <v>1530</v>
      </c>
    </row>
    <row r="308" spans="1:28" ht="14.1" customHeight="1">
      <c r="A308" s="152">
        <v>308</v>
      </c>
      <c r="B308" s="171" t="s">
        <v>276</v>
      </c>
      <c r="C308" s="171" t="s">
        <v>975</v>
      </c>
      <c r="D308" s="526" t="s">
        <v>540</v>
      </c>
      <c r="E308" s="526" t="s">
        <v>848</v>
      </c>
      <c r="F308" s="184" t="s">
        <v>281</v>
      </c>
      <c r="G308" s="184" t="s">
        <v>233</v>
      </c>
      <c r="H308" s="173" t="s">
        <v>1857</v>
      </c>
      <c r="I308" s="184" t="s">
        <v>323</v>
      </c>
      <c r="J308" s="649">
        <v>6</v>
      </c>
      <c r="K308" s="484"/>
      <c r="L308" s="484"/>
      <c r="M308" s="484"/>
      <c r="N308" s="174">
        <v>255</v>
      </c>
      <c r="O308" s="174"/>
      <c r="P308" s="174">
        <v>0</v>
      </c>
      <c r="Q308" s="174"/>
      <c r="R308" s="175" t="e">
        <f t="shared" si="28"/>
        <v>#DIV/0!</v>
      </c>
      <c r="S308" s="175">
        <f t="shared" si="29"/>
        <v>0</v>
      </c>
      <c r="T308" s="175">
        <f t="shared" si="30"/>
        <v>0</v>
      </c>
      <c r="U308" s="176">
        <f>IF(N308="nio",0,IF(N308&gt;0,VLOOKUP(H308,'3-Productie normen'!A:S,VLOOKUP(N308,'3-Productie normen'!S:T,2,FALSE),FALSE)))</f>
        <v>0</v>
      </c>
      <c r="V308" s="176">
        <f t="shared" si="31"/>
        <v>0</v>
      </c>
      <c r="W308" s="176">
        <f t="shared" si="32"/>
        <v>0</v>
      </c>
      <c r="X308" s="176">
        <f t="shared" si="33"/>
        <v>0</v>
      </c>
      <c r="Y308" s="666">
        <f>VLOOKUP(H308,'3-Productie normen'!A:S,13,FALSE)</f>
        <v>1</v>
      </c>
      <c r="Z308" s="177"/>
      <c r="AB308" s="138">
        <f t="shared" si="34"/>
        <v>1530</v>
      </c>
    </row>
    <row r="309" spans="1:28" ht="14.1" customHeight="1">
      <c r="A309" s="152">
        <v>309</v>
      </c>
      <c r="B309" s="171" t="s">
        <v>276</v>
      </c>
      <c r="C309" s="171" t="s">
        <v>975</v>
      </c>
      <c r="D309" s="526" t="s">
        <v>540</v>
      </c>
      <c r="E309" s="526" t="s">
        <v>849</v>
      </c>
      <c r="F309" s="184" t="s">
        <v>281</v>
      </c>
      <c r="G309" s="184" t="s">
        <v>233</v>
      </c>
      <c r="H309" s="173" t="s">
        <v>1857</v>
      </c>
      <c r="I309" s="184" t="s">
        <v>323</v>
      </c>
      <c r="J309" s="649">
        <v>6</v>
      </c>
      <c r="K309" s="484"/>
      <c r="L309" s="484"/>
      <c r="M309" s="484"/>
      <c r="N309" s="174">
        <v>255</v>
      </c>
      <c r="O309" s="174"/>
      <c r="P309" s="174">
        <v>0</v>
      </c>
      <c r="Q309" s="174"/>
      <c r="R309" s="175" t="e">
        <f t="shared" si="28"/>
        <v>#DIV/0!</v>
      </c>
      <c r="S309" s="175">
        <f t="shared" si="29"/>
        <v>0</v>
      </c>
      <c r="T309" s="175">
        <f t="shared" si="30"/>
        <v>0</v>
      </c>
      <c r="U309" s="176">
        <f>IF(N309="nio",0,IF(N309&gt;0,VLOOKUP(H309,'3-Productie normen'!A:S,VLOOKUP(N309,'3-Productie normen'!S:T,2,FALSE),FALSE)))</f>
        <v>0</v>
      </c>
      <c r="V309" s="176">
        <f t="shared" si="31"/>
        <v>0</v>
      </c>
      <c r="W309" s="176">
        <f t="shared" si="32"/>
        <v>0</v>
      </c>
      <c r="X309" s="176">
        <f t="shared" si="33"/>
        <v>0</v>
      </c>
      <c r="Y309" s="666">
        <f>VLOOKUP(H309,'3-Productie normen'!A:S,13,FALSE)</f>
        <v>1</v>
      </c>
      <c r="Z309" s="177"/>
      <c r="AB309" s="138">
        <f t="shared" si="34"/>
        <v>1530</v>
      </c>
    </row>
    <row r="310" spans="1:28" ht="14.1" customHeight="1">
      <c r="A310" s="152">
        <v>310</v>
      </c>
      <c r="B310" s="171" t="s">
        <v>276</v>
      </c>
      <c r="C310" s="171" t="s">
        <v>975</v>
      </c>
      <c r="D310" s="526" t="s">
        <v>540</v>
      </c>
      <c r="E310" s="526" t="s">
        <v>850</v>
      </c>
      <c r="F310" s="184" t="s">
        <v>281</v>
      </c>
      <c r="G310" s="184" t="s">
        <v>233</v>
      </c>
      <c r="H310" s="173" t="s">
        <v>1857</v>
      </c>
      <c r="I310" s="184" t="s">
        <v>323</v>
      </c>
      <c r="J310" s="649">
        <v>7</v>
      </c>
      <c r="K310" s="484"/>
      <c r="L310" s="484"/>
      <c r="M310" s="484"/>
      <c r="N310" s="174">
        <v>255</v>
      </c>
      <c r="O310" s="174"/>
      <c r="P310" s="174">
        <v>0</v>
      </c>
      <c r="Q310" s="174"/>
      <c r="R310" s="175" t="e">
        <f t="shared" si="28"/>
        <v>#DIV/0!</v>
      </c>
      <c r="S310" s="175">
        <f t="shared" si="29"/>
        <v>0</v>
      </c>
      <c r="T310" s="175">
        <f t="shared" si="30"/>
        <v>0</v>
      </c>
      <c r="U310" s="176">
        <f>IF(N310="nio",0,IF(N310&gt;0,VLOOKUP(H310,'3-Productie normen'!A:S,VLOOKUP(N310,'3-Productie normen'!S:T,2,FALSE),FALSE)))</f>
        <v>0</v>
      </c>
      <c r="V310" s="176">
        <f t="shared" si="31"/>
        <v>0</v>
      </c>
      <c r="W310" s="176">
        <f t="shared" si="32"/>
        <v>0</v>
      </c>
      <c r="X310" s="176">
        <f t="shared" si="33"/>
        <v>0</v>
      </c>
      <c r="Y310" s="666">
        <f>VLOOKUP(H310,'3-Productie normen'!A:S,13,FALSE)</f>
        <v>1</v>
      </c>
      <c r="Z310" s="177"/>
      <c r="AB310" s="138">
        <f t="shared" si="34"/>
        <v>1785</v>
      </c>
    </row>
    <row r="311" spans="1:28" ht="14.1" customHeight="1">
      <c r="A311" s="152">
        <v>311</v>
      </c>
      <c r="B311" s="171" t="s">
        <v>276</v>
      </c>
      <c r="C311" s="171" t="s">
        <v>975</v>
      </c>
      <c r="D311" s="526" t="s">
        <v>540</v>
      </c>
      <c r="E311" s="526" t="s">
        <v>851</v>
      </c>
      <c r="F311" s="184" t="s">
        <v>852</v>
      </c>
      <c r="G311" s="184" t="s">
        <v>233</v>
      </c>
      <c r="H311" s="184" t="s">
        <v>1856</v>
      </c>
      <c r="I311" s="184" t="s">
        <v>323</v>
      </c>
      <c r="J311" s="649">
        <v>7</v>
      </c>
      <c r="K311" s="484"/>
      <c r="L311" s="484"/>
      <c r="M311" s="484"/>
      <c r="N311" s="174">
        <v>255</v>
      </c>
      <c r="O311" s="174"/>
      <c r="P311" s="174">
        <v>0</v>
      </c>
      <c r="Q311" s="174"/>
      <c r="R311" s="175" t="e">
        <f t="shared" si="28"/>
        <v>#DIV/0!</v>
      </c>
      <c r="S311" s="175">
        <f t="shared" si="29"/>
        <v>0</v>
      </c>
      <c r="T311" s="175">
        <f t="shared" si="30"/>
        <v>0</v>
      </c>
      <c r="U311" s="176">
        <f>IF(N311="nio",0,IF(N311&gt;0,VLOOKUP(H311,'3-Productie normen'!A:S,VLOOKUP(N311,'3-Productie normen'!S:T,2,FALSE),FALSE)))</f>
        <v>0</v>
      </c>
      <c r="V311" s="176">
        <f t="shared" si="31"/>
        <v>0</v>
      </c>
      <c r="W311" s="176">
        <f t="shared" si="32"/>
        <v>0</v>
      </c>
      <c r="X311" s="176">
        <f t="shared" si="33"/>
        <v>0</v>
      </c>
      <c r="Y311" s="666">
        <f>VLOOKUP(H311,'3-Productie normen'!A:S,13,FALSE)</f>
        <v>5</v>
      </c>
      <c r="Z311" s="177"/>
      <c r="AB311" s="138">
        <f t="shared" si="34"/>
        <v>1785</v>
      </c>
    </row>
    <row r="312" spans="1:28" ht="14.1" customHeight="1">
      <c r="A312" s="152">
        <v>312</v>
      </c>
      <c r="B312" s="171" t="s">
        <v>276</v>
      </c>
      <c r="C312" s="171" t="s">
        <v>975</v>
      </c>
      <c r="D312" s="526" t="s">
        <v>540</v>
      </c>
      <c r="E312" s="526" t="s">
        <v>853</v>
      </c>
      <c r="F312" s="184" t="s">
        <v>281</v>
      </c>
      <c r="G312" s="184" t="s">
        <v>233</v>
      </c>
      <c r="H312" s="173" t="s">
        <v>1857</v>
      </c>
      <c r="I312" s="184" t="s">
        <v>323</v>
      </c>
      <c r="J312" s="649">
        <v>6</v>
      </c>
      <c r="K312" s="484"/>
      <c r="L312" s="484"/>
      <c r="M312" s="484"/>
      <c r="N312" s="174">
        <v>255</v>
      </c>
      <c r="O312" s="174"/>
      <c r="P312" s="174">
        <v>0</v>
      </c>
      <c r="Q312" s="174"/>
      <c r="R312" s="175" t="e">
        <f t="shared" si="28"/>
        <v>#DIV/0!</v>
      </c>
      <c r="S312" s="175">
        <f t="shared" si="29"/>
        <v>0</v>
      </c>
      <c r="T312" s="175">
        <f t="shared" si="30"/>
        <v>0</v>
      </c>
      <c r="U312" s="176">
        <f>IF(N312="nio",0,IF(N312&gt;0,VLOOKUP(H312,'3-Productie normen'!A:S,VLOOKUP(N312,'3-Productie normen'!S:T,2,FALSE),FALSE)))</f>
        <v>0</v>
      </c>
      <c r="V312" s="176">
        <f t="shared" si="31"/>
        <v>0</v>
      </c>
      <c r="W312" s="176">
        <f t="shared" si="32"/>
        <v>0</v>
      </c>
      <c r="X312" s="176">
        <f t="shared" si="33"/>
        <v>0</v>
      </c>
      <c r="Y312" s="666">
        <f>VLOOKUP(H312,'3-Productie normen'!A:S,13,FALSE)</f>
        <v>1</v>
      </c>
      <c r="Z312" s="177"/>
      <c r="AB312" s="138">
        <f t="shared" si="34"/>
        <v>1530</v>
      </c>
    </row>
    <row r="313" spans="1:28" ht="14.1" customHeight="1">
      <c r="A313" s="152">
        <v>313</v>
      </c>
      <c r="B313" s="171" t="s">
        <v>276</v>
      </c>
      <c r="C313" s="171" t="s">
        <v>975</v>
      </c>
      <c r="D313" s="526" t="s">
        <v>540</v>
      </c>
      <c r="E313" s="526" t="s">
        <v>854</v>
      </c>
      <c r="F313" s="184" t="s">
        <v>281</v>
      </c>
      <c r="G313" s="184" t="s">
        <v>233</v>
      </c>
      <c r="H313" s="173" t="s">
        <v>1857</v>
      </c>
      <c r="I313" s="184" t="s">
        <v>323</v>
      </c>
      <c r="J313" s="649">
        <v>14</v>
      </c>
      <c r="K313" s="484"/>
      <c r="L313" s="484"/>
      <c r="M313" s="484"/>
      <c r="N313" s="174">
        <v>255</v>
      </c>
      <c r="O313" s="174"/>
      <c r="P313" s="174">
        <v>0</v>
      </c>
      <c r="Q313" s="174"/>
      <c r="R313" s="175" t="e">
        <f t="shared" si="28"/>
        <v>#DIV/0!</v>
      </c>
      <c r="S313" s="175">
        <f t="shared" si="29"/>
        <v>0</v>
      </c>
      <c r="T313" s="175">
        <f t="shared" si="30"/>
        <v>0</v>
      </c>
      <c r="U313" s="176">
        <f>IF(N313="nio",0,IF(N313&gt;0,VLOOKUP(H313,'3-Productie normen'!A:S,VLOOKUP(N313,'3-Productie normen'!S:T,2,FALSE),FALSE)))</f>
        <v>0</v>
      </c>
      <c r="V313" s="176">
        <f t="shared" si="31"/>
        <v>0</v>
      </c>
      <c r="W313" s="176">
        <f t="shared" si="32"/>
        <v>0</v>
      </c>
      <c r="X313" s="176">
        <f t="shared" si="33"/>
        <v>0</v>
      </c>
      <c r="Y313" s="666">
        <f>VLOOKUP(H313,'3-Productie normen'!A:S,13,FALSE)</f>
        <v>1</v>
      </c>
      <c r="Z313" s="177"/>
      <c r="AB313" s="138">
        <f t="shared" si="34"/>
        <v>3570</v>
      </c>
    </row>
    <row r="314" spans="1:28" ht="14.1" customHeight="1">
      <c r="A314" s="152">
        <v>314</v>
      </c>
      <c r="B314" s="171" t="s">
        <v>276</v>
      </c>
      <c r="C314" s="171" t="s">
        <v>975</v>
      </c>
      <c r="D314" s="526" t="s">
        <v>540</v>
      </c>
      <c r="E314" s="526" t="s">
        <v>855</v>
      </c>
      <c r="F314" s="184" t="s">
        <v>856</v>
      </c>
      <c r="G314" s="184" t="s">
        <v>233</v>
      </c>
      <c r="H314" s="173" t="s">
        <v>1857</v>
      </c>
      <c r="I314" s="184" t="s">
        <v>323</v>
      </c>
      <c r="J314" s="649">
        <v>10</v>
      </c>
      <c r="K314" s="484"/>
      <c r="L314" s="484"/>
      <c r="M314" s="484"/>
      <c r="N314" s="174">
        <v>255</v>
      </c>
      <c r="O314" s="174"/>
      <c r="P314" s="174">
        <v>0</v>
      </c>
      <c r="Q314" s="174"/>
      <c r="R314" s="175" t="e">
        <f t="shared" si="28"/>
        <v>#DIV/0!</v>
      </c>
      <c r="S314" s="175">
        <f t="shared" si="29"/>
        <v>0</v>
      </c>
      <c r="T314" s="175">
        <f t="shared" si="30"/>
        <v>0</v>
      </c>
      <c r="U314" s="176">
        <f>IF(N314="nio",0,IF(N314&gt;0,VLOOKUP(H314,'3-Productie normen'!A:S,VLOOKUP(N314,'3-Productie normen'!S:T,2,FALSE),FALSE)))</f>
        <v>0</v>
      </c>
      <c r="V314" s="176">
        <f t="shared" si="31"/>
        <v>0</v>
      </c>
      <c r="W314" s="176">
        <f t="shared" si="32"/>
        <v>0</v>
      </c>
      <c r="X314" s="176">
        <f t="shared" si="33"/>
        <v>0</v>
      </c>
      <c r="Y314" s="666">
        <f>VLOOKUP(H314,'3-Productie normen'!A:S,13,FALSE)</f>
        <v>1</v>
      </c>
      <c r="Z314" s="177"/>
      <c r="AB314" s="138">
        <f t="shared" si="34"/>
        <v>2550</v>
      </c>
    </row>
    <row r="315" spans="1:28" ht="14.1" customHeight="1">
      <c r="A315" s="152">
        <v>315</v>
      </c>
      <c r="B315" s="171" t="s">
        <v>276</v>
      </c>
      <c r="C315" s="171" t="s">
        <v>975</v>
      </c>
      <c r="D315" s="526" t="s">
        <v>540</v>
      </c>
      <c r="E315" s="526" t="s">
        <v>857</v>
      </c>
      <c r="F315" s="184" t="s">
        <v>609</v>
      </c>
      <c r="G315" s="184" t="s">
        <v>502</v>
      </c>
      <c r="H315" s="137" t="s">
        <v>234</v>
      </c>
      <c r="I315" s="184" t="s">
        <v>323</v>
      </c>
      <c r="J315" s="649">
        <v>17</v>
      </c>
      <c r="K315" s="484"/>
      <c r="L315" s="484"/>
      <c r="M315" s="484"/>
      <c r="N315" s="174">
        <v>255</v>
      </c>
      <c r="O315" s="174"/>
      <c r="P315" s="174">
        <v>0</v>
      </c>
      <c r="Q315" s="174"/>
      <c r="R315" s="175" t="e">
        <f t="shared" si="28"/>
        <v>#DIV/0!</v>
      </c>
      <c r="S315" s="175">
        <f t="shared" si="29"/>
        <v>0</v>
      </c>
      <c r="T315" s="175">
        <f t="shared" si="30"/>
        <v>0</v>
      </c>
      <c r="U315" s="176">
        <f>IF(N315="nio",0,IF(N315&gt;0,VLOOKUP(H315,'3-Productie normen'!A:S,VLOOKUP(N315,'3-Productie normen'!S:T,2,FALSE),FALSE)))</f>
        <v>0</v>
      </c>
      <c r="V315" s="176">
        <f t="shared" si="31"/>
        <v>0</v>
      </c>
      <c r="W315" s="176">
        <f t="shared" si="32"/>
        <v>0</v>
      </c>
      <c r="X315" s="176">
        <f t="shared" si="33"/>
        <v>0</v>
      </c>
      <c r="Y315" s="666">
        <f>VLOOKUP(H315,'3-Productie normen'!A:S,13,FALSE)</f>
        <v>1</v>
      </c>
      <c r="Z315" s="177"/>
      <c r="AB315" s="138">
        <f t="shared" si="34"/>
        <v>4335</v>
      </c>
    </row>
    <row r="316" spans="1:28" ht="14.1" customHeight="1">
      <c r="A316" s="152">
        <v>316</v>
      </c>
      <c r="B316" s="171" t="s">
        <v>276</v>
      </c>
      <c r="C316" s="171" t="s">
        <v>975</v>
      </c>
      <c r="D316" s="526" t="s">
        <v>540</v>
      </c>
      <c r="E316" s="526" t="s">
        <v>858</v>
      </c>
      <c r="F316" s="184" t="s">
        <v>609</v>
      </c>
      <c r="G316" s="184" t="s">
        <v>502</v>
      </c>
      <c r="H316" s="137" t="s">
        <v>234</v>
      </c>
      <c r="I316" s="184" t="s">
        <v>323</v>
      </c>
      <c r="J316" s="649">
        <v>17</v>
      </c>
      <c r="K316" s="484"/>
      <c r="L316" s="484"/>
      <c r="M316" s="484"/>
      <c r="N316" s="174">
        <v>255</v>
      </c>
      <c r="O316" s="174"/>
      <c r="P316" s="174">
        <v>0</v>
      </c>
      <c r="Q316" s="174"/>
      <c r="R316" s="175" t="e">
        <f t="shared" si="28"/>
        <v>#DIV/0!</v>
      </c>
      <c r="S316" s="175">
        <f t="shared" si="29"/>
        <v>0</v>
      </c>
      <c r="T316" s="175">
        <f t="shared" si="30"/>
        <v>0</v>
      </c>
      <c r="U316" s="176">
        <f>IF(N316="nio",0,IF(N316&gt;0,VLOOKUP(H316,'3-Productie normen'!A:S,VLOOKUP(N316,'3-Productie normen'!S:T,2,FALSE),FALSE)))</f>
        <v>0</v>
      </c>
      <c r="V316" s="176">
        <f t="shared" si="31"/>
        <v>0</v>
      </c>
      <c r="W316" s="176">
        <f t="shared" si="32"/>
        <v>0</v>
      </c>
      <c r="X316" s="176">
        <f t="shared" si="33"/>
        <v>0</v>
      </c>
      <c r="Y316" s="666">
        <f>VLOOKUP(H316,'3-Productie normen'!A:S,13,FALSE)</f>
        <v>1</v>
      </c>
      <c r="Z316" s="177"/>
      <c r="AB316" s="138">
        <f t="shared" si="34"/>
        <v>4335</v>
      </c>
    </row>
    <row r="317" spans="1:28" ht="14.1" customHeight="1">
      <c r="A317" s="152">
        <v>317</v>
      </c>
      <c r="B317" s="171" t="s">
        <v>276</v>
      </c>
      <c r="C317" s="171" t="s">
        <v>975</v>
      </c>
      <c r="D317" s="526" t="s">
        <v>540</v>
      </c>
      <c r="E317" s="526" t="s">
        <v>859</v>
      </c>
      <c r="F317" s="184" t="s">
        <v>690</v>
      </c>
      <c r="G317" s="184" t="s">
        <v>286</v>
      </c>
      <c r="H317" s="180" t="s">
        <v>223</v>
      </c>
      <c r="I317" s="184" t="s">
        <v>323</v>
      </c>
      <c r="J317" s="649">
        <v>10</v>
      </c>
      <c r="K317" s="484"/>
      <c r="L317" s="484"/>
      <c r="M317" s="484"/>
      <c r="N317" s="540" t="s">
        <v>223</v>
      </c>
      <c r="O317" s="174"/>
      <c r="P317" s="174">
        <v>0</v>
      </c>
      <c r="Q317" s="174"/>
      <c r="R317" s="175">
        <f t="shared" si="28"/>
        <v>0</v>
      </c>
      <c r="S317" s="175">
        <f t="shared" si="29"/>
        <v>0</v>
      </c>
      <c r="T317" s="175">
        <f t="shared" si="30"/>
        <v>0</v>
      </c>
      <c r="U317" s="176">
        <f>IF(N317="nio",0,IF(N317&gt;0,VLOOKUP(H317,'3-Productie normen'!A:S,VLOOKUP(N317,'3-Productie normen'!S:T,2,FALSE),FALSE)))</f>
        <v>0</v>
      </c>
      <c r="V317" s="176">
        <f t="shared" si="31"/>
        <v>0</v>
      </c>
      <c r="W317" s="176">
        <f t="shared" si="32"/>
        <v>0</v>
      </c>
      <c r="X317" s="176">
        <f t="shared" si="33"/>
        <v>0</v>
      </c>
      <c r="Y317" s="666">
        <f>VLOOKUP(H317,'3-Productie normen'!A:S,13,FALSE)</f>
        <v>0</v>
      </c>
      <c r="Z317" s="177"/>
      <c r="AB317" s="138">
        <f t="shared" si="34"/>
        <v>0</v>
      </c>
    </row>
    <row r="318" spans="1:28" ht="14.1" customHeight="1">
      <c r="A318" s="152">
        <v>318</v>
      </c>
      <c r="B318" s="171" t="s">
        <v>276</v>
      </c>
      <c r="C318" s="171" t="s">
        <v>975</v>
      </c>
      <c r="D318" s="526" t="s">
        <v>540</v>
      </c>
      <c r="E318" s="526" t="s">
        <v>860</v>
      </c>
      <c r="F318" s="184" t="s">
        <v>281</v>
      </c>
      <c r="G318" s="184" t="s">
        <v>233</v>
      </c>
      <c r="H318" s="173" t="s">
        <v>1857</v>
      </c>
      <c r="I318" s="184" t="s">
        <v>323</v>
      </c>
      <c r="J318" s="649">
        <v>14</v>
      </c>
      <c r="K318" s="484"/>
      <c r="L318" s="484"/>
      <c r="M318" s="484"/>
      <c r="N318" s="174">
        <v>255</v>
      </c>
      <c r="O318" s="174"/>
      <c r="P318" s="174">
        <v>0</v>
      </c>
      <c r="Q318" s="174"/>
      <c r="R318" s="175" t="e">
        <f t="shared" si="28"/>
        <v>#DIV/0!</v>
      </c>
      <c r="S318" s="175">
        <f t="shared" si="29"/>
        <v>0</v>
      </c>
      <c r="T318" s="175">
        <f t="shared" si="30"/>
        <v>0</v>
      </c>
      <c r="U318" s="176">
        <f>IF(N318="nio",0,IF(N318&gt;0,VLOOKUP(H318,'3-Productie normen'!A:S,VLOOKUP(N318,'3-Productie normen'!S:T,2,FALSE),FALSE)))</f>
        <v>0</v>
      </c>
      <c r="V318" s="176">
        <f t="shared" si="31"/>
        <v>0</v>
      </c>
      <c r="W318" s="176">
        <f t="shared" si="32"/>
        <v>0</v>
      </c>
      <c r="X318" s="176">
        <f t="shared" si="33"/>
        <v>0</v>
      </c>
      <c r="Y318" s="666">
        <f>VLOOKUP(H318,'3-Productie normen'!A:S,13,FALSE)</f>
        <v>1</v>
      </c>
      <c r="Z318" s="177"/>
      <c r="AB318" s="138">
        <f t="shared" si="34"/>
        <v>3570</v>
      </c>
    </row>
    <row r="319" spans="1:28" ht="14.1" customHeight="1">
      <c r="A319" s="152">
        <v>319</v>
      </c>
      <c r="B319" s="171" t="s">
        <v>276</v>
      </c>
      <c r="C319" s="171" t="s">
        <v>975</v>
      </c>
      <c r="D319" s="526" t="s">
        <v>540</v>
      </c>
      <c r="E319" s="526" t="s">
        <v>861</v>
      </c>
      <c r="F319" s="184" t="s">
        <v>281</v>
      </c>
      <c r="G319" s="184" t="s">
        <v>233</v>
      </c>
      <c r="H319" s="173" t="s">
        <v>1857</v>
      </c>
      <c r="I319" s="184" t="s">
        <v>323</v>
      </c>
      <c r="J319" s="649">
        <v>14</v>
      </c>
      <c r="K319" s="484"/>
      <c r="L319" s="484"/>
      <c r="M319" s="484"/>
      <c r="N319" s="174">
        <v>255</v>
      </c>
      <c r="O319" s="174"/>
      <c r="P319" s="174">
        <v>0</v>
      </c>
      <c r="Q319" s="174"/>
      <c r="R319" s="175" t="e">
        <f t="shared" si="28"/>
        <v>#DIV/0!</v>
      </c>
      <c r="S319" s="175">
        <f t="shared" si="29"/>
        <v>0</v>
      </c>
      <c r="T319" s="175">
        <f t="shared" si="30"/>
        <v>0</v>
      </c>
      <c r="U319" s="176">
        <f>IF(N319="nio",0,IF(N319&gt;0,VLOOKUP(H319,'3-Productie normen'!A:S,VLOOKUP(N319,'3-Productie normen'!S:T,2,FALSE),FALSE)))</f>
        <v>0</v>
      </c>
      <c r="V319" s="176">
        <f t="shared" si="31"/>
        <v>0</v>
      </c>
      <c r="W319" s="176">
        <f t="shared" si="32"/>
        <v>0</v>
      </c>
      <c r="X319" s="176">
        <f t="shared" si="33"/>
        <v>0</v>
      </c>
      <c r="Y319" s="666">
        <f>VLOOKUP(H319,'3-Productie normen'!A:S,13,FALSE)</f>
        <v>1</v>
      </c>
      <c r="Z319" s="177"/>
      <c r="AB319" s="138">
        <f t="shared" si="34"/>
        <v>3570</v>
      </c>
    </row>
    <row r="320" spans="1:28" ht="14.1" customHeight="1">
      <c r="A320" s="152">
        <v>320</v>
      </c>
      <c r="B320" s="171" t="s">
        <v>276</v>
      </c>
      <c r="C320" s="171" t="s">
        <v>975</v>
      </c>
      <c r="D320" s="526" t="s">
        <v>540</v>
      </c>
      <c r="E320" s="526" t="s">
        <v>862</v>
      </c>
      <c r="F320" s="184" t="s">
        <v>281</v>
      </c>
      <c r="G320" s="184" t="s">
        <v>233</v>
      </c>
      <c r="H320" s="173" t="s">
        <v>1857</v>
      </c>
      <c r="I320" s="184" t="s">
        <v>323</v>
      </c>
      <c r="J320" s="649">
        <v>7</v>
      </c>
      <c r="K320" s="484"/>
      <c r="L320" s="484"/>
      <c r="M320" s="484"/>
      <c r="N320" s="174">
        <v>255</v>
      </c>
      <c r="O320" s="174"/>
      <c r="P320" s="174">
        <v>0</v>
      </c>
      <c r="Q320" s="174"/>
      <c r="R320" s="175" t="e">
        <f t="shared" si="28"/>
        <v>#DIV/0!</v>
      </c>
      <c r="S320" s="175">
        <f t="shared" si="29"/>
        <v>0</v>
      </c>
      <c r="T320" s="175">
        <f t="shared" si="30"/>
        <v>0</v>
      </c>
      <c r="U320" s="176">
        <f>IF(N320="nio",0,IF(N320&gt;0,VLOOKUP(H320,'3-Productie normen'!A:S,VLOOKUP(N320,'3-Productie normen'!S:T,2,FALSE),FALSE)))</f>
        <v>0</v>
      </c>
      <c r="V320" s="176">
        <f t="shared" si="31"/>
        <v>0</v>
      </c>
      <c r="W320" s="176">
        <f t="shared" si="32"/>
        <v>0</v>
      </c>
      <c r="X320" s="176">
        <f t="shared" si="33"/>
        <v>0</v>
      </c>
      <c r="Y320" s="666">
        <f>VLOOKUP(H320,'3-Productie normen'!A:S,13,FALSE)</f>
        <v>1</v>
      </c>
      <c r="Z320" s="177"/>
      <c r="AB320" s="138">
        <f t="shared" si="34"/>
        <v>1785</v>
      </c>
    </row>
    <row r="321" spans="1:28" ht="14.1" customHeight="1">
      <c r="A321" s="152">
        <v>321</v>
      </c>
      <c r="B321" s="171" t="s">
        <v>276</v>
      </c>
      <c r="C321" s="171" t="s">
        <v>975</v>
      </c>
      <c r="D321" s="526" t="s">
        <v>540</v>
      </c>
      <c r="E321" s="526" t="s">
        <v>863</v>
      </c>
      <c r="F321" s="184" t="s">
        <v>281</v>
      </c>
      <c r="G321" s="184" t="s">
        <v>233</v>
      </c>
      <c r="H321" s="173" t="s">
        <v>1857</v>
      </c>
      <c r="I321" s="184" t="s">
        <v>323</v>
      </c>
      <c r="J321" s="649">
        <v>6</v>
      </c>
      <c r="K321" s="484"/>
      <c r="L321" s="484"/>
      <c r="M321" s="484"/>
      <c r="N321" s="174">
        <v>255</v>
      </c>
      <c r="O321" s="174"/>
      <c r="P321" s="174">
        <v>0</v>
      </c>
      <c r="Q321" s="174"/>
      <c r="R321" s="175" t="e">
        <f t="shared" si="28"/>
        <v>#DIV/0!</v>
      </c>
      <c r="S321" s="175">
        <f t="shared" si="29"/>
        <v>0</v>
      </c>
      <c r="T321" s="175">
        <f t="shared" si="30"/>
        <v>0</v>
      </c>
      <c r="U321" s="176">
        <f>IF(N321="nio",0,IF(N321&gt;0,VLOOKUP(H321,'3-Productie normen'!A:S,VLOOKUP(N321,'3-Productie normen'!S:T,2,FALSE),FALSE)))</f>
        <v>0</v>
      </c>
      <c r="V321" s="176">
        <f t="shared" si="31"/>
        <v>0</v>
      </c>
      <c r="W321" s="176">
        <f t="shared" si="32"/>
        <v>0</v>
      </c>
      <c r="X321" s="176">
        <f t="shared" si="33"/>
        <v>0</v>
      </c>
      <c r="Y321" s="666">
        <f>VLOOKUP(H321,'3-Productie normen'!A:S,13,FALSE)</f>
        <v>1</v>
      </c>
      <c r="Z321" s="177"/>
      <c r="AB321" s="138">
        <f t="shared" si="34"/>
        <v>1530</v>
      </c>
    </row>
    <row r="322" spans="1:28" ht="14.1" customHeight="1">
      <c r="A322" s="152">
        <v>322</v>
      </c>
      <c r="B322" s="171" t="s">
        <v>276</v>
      </c>
      <c r="C322" s="171" t="s">
        <v>975</v>
      </c>
      <c r="D322" s="526" t="s">
        <v>540</v>
      </c>
      <c r="E322" s="526" t="s">
        <v>864</v>
      </c>
      <c r="F322" s="184" t="s">
        <v>281</v>
      </c>
      <c r="G322" s="184" t="s">
        <v>233</v>
      </c>
      <c r="H322" s="173" t="s">
        <v>1857</v>
      </c>
      <c r="I322" s="184" t="s">
        <v>323</v>
      </c>
      <c r="J322" s="649">
        <v>6</v>
      </c>
      <c r="K322" s="484"/>
      <c r="L322" s="484"/>
      <c r="M322" s="484"/>
      <c r="N322" s="174">
        <v>255</v>
      </c>
      <c r="O322" s="174"/>
      <c r="P322" s="174">
        <v>0</v>
      </c>
      <c r="Q322" s="174"/>
      <c r="R322" s="175" t="e">
        <f t="shared" si="28"/>
        <v>#DIV/0!</v>
      </c>
      <c r="S322" s="175">
        <f t="shared" si="29"/>
        <v>0</v>
      </c>
      <c r="T322" s="175">
        <f t="shared" si="30"/>
        <v>0</v>
      </c>
      <c r="U322" s="176">
        <f>IF(N322="nio",0,IF(N322&gt;0,VLOOKUP(H322,'3-Productie normen'!A:S,VLOOKUP(N322,'3-Productie normen'!S:T,2,FALSE),FALSE)))</f>
        <v>0</v>
      </c>
      <c r="V322" s="176">
        <f t="shared" si="31"/>
        <v>0</v>
      </c>
      <c r="W322" s="176">
        <f t="shared" si="32"/>
        <v>0</v>
      </c>
      <c r="X322" s="176">
        <f t="shared" si="33"/>
        <v>0</v>
      </c>
      <c r="Y322" s="666">
        <f>VLOOKUP(H322,'3-Productie normen'!A:S,13,FALSE)</f>
        <v>1</v>
      </c>
      <c r="Z322" s="177"/>
      <c r="AB322" s="138">
        <f t="shared" si="34"/>
        <v>1530</v>
      </c>
    </row>
    <row r="323" spans="1:28" ht="14.1" customHeight="1">
      <c r="A323" s="152">
        <v>323</v>
      </c>
      <c r="B323" s="171" t="s">
        <v>276</v>
      </c>
      <c r="C323" s="171" t="s">
        <v>975</v>
      </c>
      <c r="D323" s="526" t="s">
        <v>540</v>
      </c>
      <c r="E323" s="526" t="s">
        <v>865</v>
      </c>
      <c r="F323" s="184" t="s">
        <v>281</v>
      </c>
      <c r="G323" s="184" t="s">
        <v>233</v>
      </c>
      <c r="H323" s="173" t="s">
        <v>1857</v>
      </c>
      <c r="I323" s="184" t="s">
        <v>323</v>
      </c>
      <c r="J323" s="649">
        <v>6</v>
      </c>
      <c r="K323" s="484"/>
      <c r="L323" s="484"/>
      <c r="M323" s="484"/>
      <c r="N323" s="174">
        <v>255</v>
      </c>
      <c r="O323" s="174"/>
      <c r="P323" s="174">
        <v>0</v>
      </c>
      <c r="Q323" s="174"/>
      <c r="R323" s="175" t="e">
        <f t="shared" si="28"/>
        <v>#DIV/0!</v>
      </c>
      <c r="S323" s="175">
        <f t="shared" si="29"/>
        <v>0</v>
      </c>
      <c r="T323" s="175">
        <f t="shared" si="30"/>
        <v>0</v>
      </c>
      <c r="U323" s="176">
        <f>IF(N323="nio",0,IF(N323&gt;0,VLOOKUP(H323,'3-Productie normen'!A:S,VLOOKUP(N323,'3-Productie normen'!S:T,2,FALSE),FALSE)))</f>
        <v>0</v>
      </c>
      <c r="V323" s="176">
        <f t="shared" si="31"/>
        <v>0</v>
      </c>
      <c r="W323" s="176">
        <f t="shared" si="32"/>
        <v>0</v>
      </c>
      <c r="X323" s="176">
        <f t="shared" si="33"/>
        <v>0</v>
      </c>
      <c r="Y323" s="666">
        <f>VLOOKUP(H323,'3-Productie normen'!A:S,13,FALSE)</f>
        <v>1</v>
      </c>
      <c r="Z323" s="177"/>
      <c r="AB323" s="138">
        <f t="shared" si="34"/>
        <v>1530</v>
      </c>
    </row>
    <row r="324" spans="1:28" ht="14.1" customHeight="1">
      <c r="A324" s="152">
        <v>324</v>
      </c>
      <c r="B324" s="171" t="s">
        <v>276</v>
      </c>
      <c r="C324" s="171" t="s">
        <v>975</v>
      </c>
      <c r="D324" s="526" t="s">
        <v>540</v>
      </c>
      <c r="E324" s="526" t="s">
        <v>866</v>
      </c>
      <c r="F324" s="184" t="s">
        <v>285</v>
      </c>
      <c r="G324" s="184" t="s">
        <v>286</v>
      </c>
      <c r="H324" s="180" t="s">
        <v>223</v>
      </c>
      <c r="I324" s="184" t="s">
        <v>323</v>
      </c>
      <c r="J324" s="649">
        <v>11</v>
      </c>
      <c r="K324" s="484"/>
      <c r="L324" s="484"/>
      <c r="M324" s="484"/>
      <c r="N324" s="174" t="s">
        <v>223</v>
      </c>
      <c r="O324" s="174"/>
      <c r="P324" s="174">
        <v>0</v>
      </c>
      <c r="Q324" s="174"/>
      <c r="R324" s="175">
        <f t="shared" si="28"/>
        <v>0</v>
      </c>
      <c r="S324" s="175">
        <f t="shared" si="29"/>
        <v>0</v>
      </c>
      <c r="T324" s="175">
        <f t="shared" si="30"/>
        <v>0</v>
      </c>
      <c r="U324" s="176">
        <f>IF(N324="nio",0,IF(N324&gt;0,VLOOKUP(H324,'3-Productie normen'!A:S,VLOOKUP(N324,'3-Productie normen'!S:T,2,FALSE),FALSE)))</f>
        <v>0</v>
      </c>
      <c r="V324" s="176">
        <f t="shared" si="31"/>
        <v>0</v>
      </c>
      <c r="W324" s="176">
        <f t="shared" si="32"/>
        <v>0</v>
      </c>
      <c r="X324" s="176">
        <f t="shared" si="33"/>
        <v>0</v>
      </c>
      <c r="Y324" s="666">
        <f>VLOOKUP(H324,'3-Productie normen'!A:S,13,FALSE)</f>
        <v>0</v>
      </c>
      <c r="Z324" s="177"/>
      <c r="AB324" s="138">
        <f t="shared" si="34"/>
        <v>0</v>
      </c>
    </row>
    <row r="325" spans="1:28" ht="14.1" customHeight="1">
      <c r="A325" s="152">
        <v>325</v>
      </c>
      <c r="B325" s="171" t="s">
        <v>276</v>
      </c>
      <c r="C325" s="171" t="s">
        <v>975</v>
      </c>
      <c r="D325" s="526" t="s">
        <v>540</v>
      </c>
      <c r="E325" s="526" t="s">
        <v>867</v>
      </c>
      <c r="F325" s="184" t="s">
        <v>609</v>
      </c>
      <c r="G325" s="184" t="s">
        <v>502</v>
      </c>
      <c r="H325" s="137" t="s">
        <v>234</v>
      </c>
      <c r="I325" s="184" t="s">
        <v>323</v>
      </c>
      <c r="J325" s="649">
        <v>47</v>
      </c>
      <c r="K325" s="484"/>
      <c r="L325" s="484"/>
      <c r="M325" s="484"/>
      <c r="N325" s="174">
        <v>255</v>
      </c>
      <c r="O325" s="174"/>
      <c r="P325" s="174">
        <v>0</v>
      </c>
      <c r="Q325" s="174"/>
      <c r="R325" s="175" t="e">
        <f t="shared" si="28"/>
        <v>#DIV/0!</v>
      </c>
      <c r="S325" s="175">
        <f t="shared" si="29"/>
        <v>0</v>
      </c>
      <c r="T325" s="175">
        <f t="shared" si="30"/>
        <v>0</v>
      </c>
      <c r="U325" s="176">
        <f>IF(N325="nio",0,IF(N325&gt;0,VLOOKUP(H325,'3-Productie normen'!A:S,VLOOKUP(N325,'3-Productie normen'!S:T,2,FALSE),FALSE)))</f>
        <v>0</v>
      </c>
      <c r="V325" s="176">
        <f t="shared" si="31"/>
        <v>0</v>
      </c>
      <c r="W325" s="176">
        <f t="shared" si="32"/>
        <v>0</v>
      </c>
      <c r="X325" s="176">
        <f t="shared" si="33"/>
        <v>0</v>
      </c>
      <c r="Y325" s="666">
        <f>VLOOKUP(H325,'3-Productie normen'!A:S,13,FALSE)</f>
        <v>1</v>
      </c>
      <c r="Z325" s="177"/>
      <c r="AB325" s="138">
        <f t="shared" si="34"/>
        <v>11985</v>
      </c>
    </row>
    <row r="326" spans="1:28" ht="14.1" customHeight="1">
      <c r="A326" s="152">
        <v>326</v>
      </c>
      <c r="B326" s="171" t="s">
        <v>276</v>
      </c>
      <c r="C326" s="171" t="s">
        <v>975</v>
      </c>
      <c r="D326" s="526" t="s">
        <v>540</v>
      </c>
      <c r="E326" s="526" t="s">
        <v>868</v>
      </c>
      <c r="F326" s="184" t="s">
        <v>869</v>
      </c>
      <c r="G326" s="184" t="s">
        <v>316</v>
      </c>
      <c r="H326" s="184" t="s">
        <v>1856</v>
      </c>
      <c r="I326" s="184" t="s">
        <v>323</v>
      </c>
      <c r="J326" s="649">
        <v>16</v>
      </c>
      <c r="K326" s="484"/>
      <c r="L326" s="484"/>
      <c r="M326" s="484"/>
      <c r="N326" s="174">
        <v>255</v>
      </c>
      <c r="O326" s="174"/>
      <c r="P326" s="174">
        <v>0</v>
      </c>
      <c r="Q326" s="174"/>
      <c r="R326" s="175" t="e">
        <f t="shared" si="28"/>
        <v>#DIV/0!</v>
      </c>
      <c r="S326" s="175">
        <f t="shared" si="29"/>
        <v>0</v>
      </c>
      <c r="T326" s="175">
        <f t="shared" si="30"/>
        <v>0</v>
      </c>
      <c r="U326" s="176">
        <f>IF(N326="nio",0,IF(N326&gt;0,VLOOKUP(H326,'3-Productie normen'!A:S,VLOOKUP(N326,'3-Productie normen'!S:T,2,FALSE),FALSE)))</f>
        <v>0</v>
      </c>
      <c r="V326" s="176">
        <f t="shared" si="31"/>
        <v>0</v>
      </c>
      <c r="W326" s="176">
        <f t="shared" si="32"/>
        <v>0</v>
      </c>
      <c r="X326" s="176">
        <f t="shared" si="33"/>
        <v>0</v>
      </c>
      <c r="Y326" s="666">
        <f>VLOOKUP(H326,'3-Productie normen'!A:S,13,FALSE)</f>
        <v>5</v>
      </c>
      <c r="Z326" s="177"/>
      <c r="AB326" s="138">
        <f t="shared" si="34"/>
        <v>4080</v>
      </c>
    </row>
    <row r="327" spans="1:28" ht="14.1" customHeight="1">
      <c r="A327" s="152">
        <v>327</v>
      </c>
      <c r="B327" s="171" t="s">
        <v>276</v>
      </c>
      <c r="C327" s="171" t="s">
        <v>975</v>
      </c>
      <c r="D327" s="526" t="s">
        <v>540</v>
      </c>
      <c r="E327" s="526" t="s">
        <v>870</v>
      </c>
      <c r="F327" s="184" t="s">
        <v>852</v>
      </c>
      <c r="G327" s="184" t="s">
        <v>286</v>
      </c>
      <c r="H327" s="180" t="s">
        <v>223</v>
      </c>
      <c r="I327" s="184" t="s">
        <v>323</v>
      </c>
      <c r="J327" s="649">
        <v>16</v>
      </c>
      <c r="K327" s="484"/>
      <c r="L327" s="484"/>
      <c r="M327" s="484"/>
      <c r="N327" s="174" t="s">
        <v>223</v>
      </c>
      <c r="O327" s="174"/>
      <c r="P327" s="174">
        <v>0</v>
      </c>
      <c r="Q327" s="174"/>
      <c r="R327" s="175">
        <f t="shared" si="28"/>
        <v>0</v>
      </c>
      <c r="S327" s="175">
        <f t="shared" si="29"/>
        <v>0</v>
      </c>
      <c r="T327" s="175">
        <f t="shared" si="30"/>
        <v>0</v>
      </c>
      <c r="U327" s="176">
        <f>IF(N327="nio",0,IF(N327&gt;0,VLOOKUP(H327,'3-Productie normen'!A:S,VLOOKUP(N327,'3-Productie normen'!S:T,2,FALSE),FALSE)))</f>
        <v>0</v>
      </c>
      <c r="V327" s="176">
        <f t="shared" si="31"/>
        <v>0</v>
      </c>
      <c r="W327" s="176">
        <f t="shared" si="32"/>
        <v>0</v>
      </c>
      <c r="X327" s="176">
        <f t="shared" si="33"/>
        <v>0</v>
      </c>
      <c r="Y327" s="666">
        <f>VLOOKUP(H327,'3-Productie normen'!A:S,13,FALSE)</f>
        <v>0</v>
      </c>
      <c r="Z327" s="177"/>
      <c r="AB327" s="138">
        <f t="shared" si="34"/>
        <v>0</v>
      </c>
    </row>
    <row r="328" spans="1:28" ht="14.1" customHeight="1">
      <c r="A328" s="152">
        <v>328</v>
      </c>
      <c r="B328" s="171" t="s">
        <v>276</v>
      </c>
      <c r="C328" s="171" t="s">
        <v>975</v>
      </c>
      <c r="D328" s="526" t="s">
        <v>540</v>
      </c>
      <c r="E328" s="526" t="s">
        <v>871</v>
      </c>
      <c r="F328" s="184" t="s">
        <v>313</v>
      </c>
      <c r="G328" s="184" t="s">
        <v>314</v>
      </c>
      <c r="H328" s="184" t="s">
        <v>1859</v>
      </c>
      <c r="I328" s="184" t="s">
        <v>2209</v>
      </c>
      <c r="J328" s="649">
        <v>19</v>
      </c>
      <c r="K328" s="484"/>
      <c r="L328" s="484"/>
      <c r="M328" s="484"/>
      <c r="N328" s="174">
        <v>255</v>
      </c>
      <c r="O328" s="174"/>
      <c r="P328" s="174">
        <v>0</v>
      </c>
      <c r="Q328" s="174"/>
      <c r="R328" s="175" t="e">
        <f t="shared" si="28"/>
        <v>#DIV/0!</v>
      </c>
      <c r="S328" s="175">
        <f t="shared" si="29"/>
        <v>0</v>
      </c>
      <c r="T328" s="175">
        <f t="shared" si="30"/>
        <v>0</v>
      </c>
      <c r="U328" s="176">
        <f>IF(N328="nio",0,IF(N328&gt;0,VLOOKUP(H328,'3-Productie normen'!A:S,VLOOKUP(N328,'3-Productie normen'!S:T,2,FALSE),FALSE)))</f>
        <v>0</v>
      </c>
      <c r="V328" s="176">
        <f t="shared" si="31"/>
        <v>0</v>
      </c>
      <c r="W328" s="176">
        <f t="shared" si="32"/>
        <v>0</v>
      </c>
      <c r="X328" s="176">
        <f t="shared" si="33"/>
        <v>0</v>
      </c>
      <c r="Y328" s="666">
        <f>VLOOKUP(H328,'3-Productie normen'!A:S,13,FALSE)</f>
        <v>2</v>
      </c>
      <c r="Z328" s="177"/>
      <c r="AB328" s="138">
        <f t="shared" si="34"/>
        <v>4845</v>
      </c>
    </row>
    <row r="329" spans="1:28" ht="14.1" customHeight="1">
      <c r="A329" s="152">
        <v>329</v>
      </c>
      <c r="B329" s="171" t="s">
        <v>276</v>
      </c>
      <c r="C329" s="171" t="s">
        <v>975</v>
      </c>
      <c r="D329" s="526" t="s">
        <v>540</v>
      </c>
      <c r="E329" s="526" t="s">
        <v>872</v>
      </c>
      <c r="F329" s="184" t="s">
        <v>309</v>
      </c>
      <c r="G329" s="184" t="s">
        <v>18</v>
      </c>
      <c r="H329" s="137" t="s">
        <v>18</v>
      </c>
      <c r="I329" s="184" t="s">
        <v>322</v>
      </c>
      <c r="J329" s="649">
        <v>9</v>
      </c>
      <c r="K329" s="484"/>
      <c r="L329" s="484"/>
      <c r="M329" s="484"/>
      <c r="N329" s="174">
        <v>255</v>
      </c>
      <c r="O329" s="174">
        <v>255</v>
      </c>
      <c r="P329" s="174">
        <v>0</v>
      </c>
      <c r="Q329" s="174"/>
      <c r="R329" s="175" t="e">
        <f t="shared" si="28"/>
        <v>#DIV/0!</v>
      </c>
      <c r="S329" s="175" t="e">
        <f t="shared" si="29"/>
        <v>#DIV/0!</v>
      </c>
      <c r="T329" s="175">
        <f t="shared" si="30"/>
        <v>0</v>
      </c>
      <c r="U329" s="176">
        <f>IF(N329="nio",0,IF(N329&gt;0,VLOOKUP(H329,'3-Productie normen'!A:S,VLOOKUP(N329,'3-Productie normen'!S:T,2,FALSE),FALSE)))</f>
        <v>0</v>
      </c>
      <c r="V329" s="176">
        <f t="shared" si="31"/>
        <v>0</v>
      </c>
      <c r="W329" s="176">
        <f t="shared" si="32"/>
        <v>0</v>
      </c>
      <c r="X329" s="176">
        <f t="shared" si="33"/>
        <v>0</v>
      </c>
      <c r="Y329" s="666">
        <f>VLOOKUP(H329,'3-Productie normen'!A:S,13,FALSE)</f>
        <v>3</v>
      </c>
      <c r="Z329" s="177"/>
      <c r="AB329" s="138">
        <f t="shared" si="34"/>
        <v>4590</v>
      </c>
    </row>
    <row r="330" spans="1:28" ht="14.1" customHeight="1">
      <c r="A330" s="152">
        <v>330</v>
      </c>
      <c r="B330" s="171" t="s">
        <v>276</v>
      </c>
      <c r="C330" s="171" t="s">
        <v>975</v>
      </c>
      <c r="D330" s="526" t="s">
        <v>540</v>
      </c>
      <c r="E330" s="526" t="s">
        <v>873</v>
      </c>
      <c r="F330" s="184" t="s">
        <v>309</v>
      </c>
      <c r="G330" s="184" t="s">
        <v>18</v>
      </c>
      <c r="H330" s="137" t="s">
        <v>18</v>
      </c>
      <c r="I330" s="184" t="s">
        <v>322</v>
      </c>
      <c r="J330" s="649">
        <v>11</v>
      </c>
      <c r="K330" s="484"/>
      <c r="L330" s="484"/>
      <c r="M330" s="484"/>
      <c r="N330" s="174">
        <v>255</v>
      </c>
      <c r="O330" s="174">
        <v>255</v>
      </c>
      <c r="P330" s="174">
        <v>0</v>
      </c>
      <c r="Q330" s="174"/>
      <c r="R330" s="175" t="e">
        <f t="shared" ref="R330:R393" si="35">IF(N330="nio",0,IF(N330&gt;0,N330*J330/U330,0))*K330</f>
        <v>#DIV/0!</v>
      </c>
      <c r="S330" s="175" t="e">
        <f t="shared" ref="S330:S393" si="36">IF(O330&gt;0,O330*J330/V330,0)*L330</f>
        <v>#DIV/0!</v>
      </c>
      <c r="T330" s="175">
        <f t="shared" ref="T330:T393" si="37">IF(P330&gt;0,P330*J330/W330,0)*M330</f>
        <v>0</v>
      </c>
      <c r="U330" s="176">
        <f>IF(N330="nio",0,IF(N330&gt;0,VLOOKUP(H330,'3-Productie normen'!A:S,VLOOKUP(N330,'3-Productie normen'!S:T,2,FALSE),FALSE)))</f>
        <v>0</v>
      </c>
      <c r="V330" s="176">
        <f t="shared" ref="V330:V393" si="38">IF(O330&gt;0,U330*$V$8,0)</f>
        <v>0</v>
      </c>
      <c r="W330" s="176">
        <f t="shared" ref="W330:W393" si="39">IF(P330&gt;0,U330*$W$8,0)</f>
        <v>0</v>
      </c>
      <c r="X330" s="176">
        <f t="shared" ref="X330:X393" si="40">IF(Q330&gt;0,U330*$X$8,0)</f>
        <v>0</v>
      </c>
      <c r="Y330" s="666">
        <f>VLOOKUP(H330,'3-Productie normen'!A:S,13,FALSE)</f>
        <v>3</v>
      </c>
      <c r="Z330" s="177"/>
      <c r="AB330" s="138">
        <f t="shared" ref="AB330:AB393" si="41">SUM(N330:P330)*J330</f>
        <v>5610</v>
      </c>
    </row>
    <row r="331" spans="1:28" ht="14.1" customHeight="1">
      <c r="A331" s="152">
        <v>331</v>
      </c>
      <c r="B331" s="171" t="s">
        <v>276</v>
      </c>
      <c r="C331" s="171" t="s">
        <v>975</v>
      </c>
      <c r="D331" s="526" t="s">
        <v>540</v>
      </c>
      <c r="E331" s="526" t="s">
        <v>874</v>
      </c>
      <c r="F331" s="184" t="s">
        <v>309</v>
      </c>
      <c r="G331" s="184" t="s">
        <v>18</v>
      </c>
      <c r="H331" s="137" t="s">
        <v>18</v>
      </c>
      <c r="I331" s="184" t="s">
        <v>322</v>
      </c>
      <c r="J331" s="649">
        <v>5</v>
      </c>
      <c r="K331" s="484"/>
      <c r="L331" s="484"/>
      <c r="M331" s="484"/>
      <c r="N331" s="174">
        <v>255</v>
      </c>
      <c r="O331" s="174">
        <v>255</v>
      </c>
      <c r="P331" s="174">
        <v>0</v>
      </c>
      <c r="Q331" s="174"/>
      <c r="R331" s="175" t="e">
        <f t="shared" si="35"/>
        <v>#DIV/0!</v>
      </c>
      <c r="S331" s="175" t="e">
        <f t="shared" si="36"/>
        <v>#DIV/0!</v>
      </c>
      <c r="T331" s="175">
        <f t="shared" si="37"/>
        <v>0</v>
      </c>
      <c r="U331" s="176">
        <f>IF(N331="nio",0,IF(N331&gt;0,VLOOKUP(H331,'3-Productie normen'!A:S,VLOOKUP(N331,'3-Productie normen'!S:T,2,FALSE),FALSE)))</f>
        <v>0</v>
      </c>
      <c r="V331" s="176">
        <f t="shared" si="38"/>
        <v>0</v>
      </c>
      <c r="W331" s="176">
        <f t="shared" si="39"/>
        <v>0</v>
      </c>
      <c r="X331" s="176">
        <f t="shared" si="40"/>
        <v>0</v>
      </c>
      <c r="Y331" s="666">
        <f>VLOOKUP(H331,'3-Productie normen'!A:S,13,FALSE)</f>
        <v>3</v>
      </c>
      <c r="Z331" s="177"/>
      <c r="AB331" s="138">
        <f t="shared" si="41"/>
        <v>2550</v>
      </c>
    </row>
    <row r="332" spans="1:28" ht="14.1" customHeight="1">
      <c r="A332" s="152">
        <v>332</v>
      </c>
      <c r="B332" s="171" t="s">
        <v>276</v>
      </c>
      <c r="C332" s="171" t="s">
        <v>975</v>
      </c>
      <c r="D332" s="526" t="s">
        <v>540</v>
      </c>
      <c r="E332" s="526" t="s">
        <v>875</v>
      </c>
      <c r="F332" s="184" t="s">
        <v>563</v>
      </c>
      <c r="G332" s="184" t="s">
        <v>458</v>
      </c>
      <c r="H332" s="184" t="s">
        <v>458</v>
      </c>
      <c r="I332" s="184" t="s">
        <v>323</v>
      </c>
      <c r="J332" s="649">
        <v>5</v>
      </c>
      <c r="K332" s="484"/>
      <c r="L332" s="484"/>
      <c r="M332" s="484"/>
      <c r="N332" s="174">
        <v>52</v>
      </c>
      <c r="O332" s="174"/>
      <c r="P332" s="174">
        <v>0</v>
      </c>
      <c r="Q332" s="174"/>
      <c r="R332" s="175" t="e">
        <f t="shared" si="35"/>
        <v>#DIV/0!</v>
      </c>
      <c r="S332" s="175">
        <f t="shared" si="36"/>
        <v>0</v>
      </c>
      <c r="T332" s="175">
        <f t="shared" si="37"/>
        <v>0</v>
      </c>
      <c r="U332" s="176">
        <f>IF(N332="nio",0,IF(N332&gt;0,VLOOKUP(H332,'3-Productie normen'!A:S,VLOOKUP(N332,'3-Productie normen'!S:T,2,FALSE),FALSE)))</f>
        <v>0</v>
      </c>
      <c r="V332" s="176">
        <f t="shared" si="38"/>
        <v>0</v>
      </c>
      <c r="W332" s="176">
        <f t="shared" si="39"/>
        <v>0</v>
      </c>
      <c r="X332" s="176">
        <f t="shared" si="40"/>
        <v>0</v>
      </c>
      <c r="Y332" s="666">
        <f>VLOOKUP(H332,'3-Productie normen'!A:S,13,FALSE)</f>
        <v>5</v>
      </c>
      <c r="Z332" s="177"/>
      <c r="AB332" s="138">
        <f t="shared" si="41"/>
        <v>260</v>
      </c>
    </row>
    <row r="333" spans="1:28" ht="14.1" customHeight="1">
      <c r="A333" s="152">
        <v>333</v>
      </c>
      <c r="B333" s="171" t="s">
        <v>276</v>
      </c>
      <c r="C333" s="171" t="s">
        <v>975</v>
      </c>
      <c r="D333" s="526" t="s">
        <v>540</v>
      </c>
      <c r="E333" s="526" t="s">
        <v>876</v>
      </c>
      <c r="F333" s="184" t="s">
        <v>563</v>
      </c>
      <c r="G333" s="184" t="s">
        <v>286</v>
      </c>
      <c r="H333" s="180" t="s">
        <v>223</v>
      </c>
      <c r="I333" s="184" t="s">
        <v>323</v>
      </c>
      <c r="J333" s="649">
        <v>18</v>
      </c>
      <c r="K333" s="484"/>
      <c r="L333" s="484"/>
      <c r="M333" s="484"/>
      <c r="N333" s="542" t="s">
        <v>223</v>
      </c>
      <c r="O333" s="174"/>
      <c r="P333" s="174">
        <v>0</v>
      </c>
      <c r="Q333" s="174"/>
      <c r="R333" s="175">
        <f t="shared" si="35"/>
        <v>0</v>
      </c>
      <c r="S333" s="175">
        <f t="shared" si="36"/>
        <v>0</v>
      </c>
      <c r="T333" s="175">
        <f t="shared" si="37"/>
        <v>0</v>
      </c>
      <c r="U333" s="176">
        <f>IF(N333="nio",0,IF(N333&gt;0,VLOOKUP(H333,'3-Productie normen'!A:S,VLOOKUP(N333,'3-Productie normen'!S:T,2,FALSE),FALSE)))</f>
        <v>0</v>
      </c>
      <c r="V333" s="176">
        <f t="shared" si="38"/>
        <v>0</v>
      </c>
      <c r="W333" s="176">
        <f t="shared" si="39"/>
        <v>0</v>
      </c>
      <c r="X333" s="176">
        <f t="shared" si="40"/>
        <v>0</v>
      </c>
      <c r="Y333" s="666">
        <f>VLOOKUP(H333,'3-Productie normen'!A:S,13,FALSE)</f>
        <v>0</v>
      </c>
      <c r="Z333" s="177"/>
      <c r="AB333" s="138">
        <f t="shared" si="41"/>
        <v>0</v>
      </c>
    </row>
    <row r="334" spans="1:28" ht="14.1" customHeight="1">
      <c r="A334" s="152">
        <v>334</v>
      </c>
      <c r="B334" s="171" t="s">
        <v>276</v>
      </c>
      <c r="C334" s="171" t="s">
        <v>975</v>
      </c>
      <c r="D334" s="526" t="s">
        <v>540</v>
      </c>
      <c r="E334" s="526" t="s">
        <v>877</v>
      </c>
      <c r="F334" s="184" t="s">
        <v>563</v>
      </c>
      <c r="G334" s="184" t="s">
        <v>286</v>
      </c>
      <c r="H334" s="180" t="s">
        <v>223</v>
      </c>
      <c r="I334" s="184" t="s">
        <v>323</v>
      </c>
      <c r="J334" s="649">
        <v>7</v>
      </c>
      <c r="K334" s="484"/>
      <c r="L334" s="484"/>
      <c r="M334" s="484"/>
      <c r="N334" s="542" t="s">
        <v>223</v>
      </c>
      <c r="O334" s="174"/>
      <c r="P334" s="174">
        <v>0</v>
      </c>
      <c r="Q334" s="174"/>
      <c r="R334" s="175">
        <f t="shared" si="35"/>
        <v>0</v>
      </c>
      <c r="S334" s="175">
        <f t="shared" si="36"/>
        <v>0</v>
      </c>
      <c r="T334" s="175">
        <f t="shared" si="37"/>
        <v>0</v>
      </c>
      <c r="U334" s="176">
        <f>IF(N334="nio",0,IF(N334&gt;0,VLOOKUP(H334,'3-Productie normen'!A:S,VLOOKUP(N334,'3-Productie normen'!S:T,2,FALSE),FALSE)))</f>
        <v>0</v>
      </c>
      <c r="V334" s="176">
        <f t="shared" si="38"/>
        <v>0</v>
      </c>
      <c r="W334" s="176">
        <f t="shared" si="39"/>
        <v>0</v>
      </c>
      <c r="X334" s="176">
        <f t="shared" si="40"/>
        <v>0</v>
      </c>
      <c r="Y334" s="666">
        <f>VLOOKUP(H334,'3-Productie normen'!A:S,13,FALSE)</f>
        <v>0</v>
      </c>
      <c r="Z334" s="177"/>
      <c r="AB334" s="138">
        <f t="shared" si="41"/>
        <v>0</v>
      </c>
    </row>
    <row r="335" spans="1:28" ht="14.1" customHeight="1">
      <c r="A335" s="152">
        <v>335</v>
      </c>
      <c r="B335" s="171" t="s">
        <v>276</v>
      </c>
      <c r="C335" s="171" t="s">
        <v>975</v>
      </c>
      <c r="D335" s="526" t="s">
        <v>540</v>
      </c>
      <c r="E335" s="526" t="s">
        <v>878</v>
      </c>
      <c r="F335" s="184" t="s">
        <v>563</v>
      </c>
      <c r="G335" s="184" t="s">
        <v>286</v>
      </c>
      <c r="H335" s="180" t="s">
        <v>223</v>
      </c>
      <c r="I335" s="184" t="s">
        <v>323</v>
      </c>
      <c r="J335" s="649">
        <v>13</v>
      </c>
      <c r="K335" s="484"/>
      <c r="L335" s="484"/>
      <c r="M335" s="484"/>
      <c r="N335" s="542" t="s">
        <v>223</v>
      </c>
      <c r="O335" s="174"/>
      <c r="P335" s="174">
        <v>0</v>
      </c>
      <c r="Q335" s="174"/>
      <c r="R335" s="175">
        <f t="shared" si="35"/>
        <v>0</v>
      </c>
      <c r="S335" s="175">
        <f t="shared" si="36"/>
        <v>0</v>
      </c>
      <c r="T335" s="175">
        <f t="shared" si="37"/>
        <v>0</v>
      </c>
      <c r="U335" s="176">
        <f>IF(N335="nio",0,IF(N335&gt;0,VLOOKUP(H335,'3-Productie normen'!A:S,VLOOKUP(N335,'3-Productie normen'!S:T,2,FALSE),FALSE)))</f>
        <v>0</v>
      </c>
      <c r="V335" s="176">
        <f t="shared" si="38"/>
        <v>0</v>
      </c>
      <c r="W335" s="176">
        <f t="shared" si="39"/>
        <v>0</v>
      </c>
      <c r="X335" s="176">
        <f t="shared" si="40"/>
        <v>0</v>
      </c>
      <c r="Y335" s="666">
        <f>VLOOKUP(H335,'3-Productie normen'!A:S,13,FALSE)</f>
        <v>0</v>
      </c>
      <c r="Z335" s="177"/>
      <c r="AB335" s="138">
        <f t="shared" si="41"/>
        <v>0</v>
      </c>
    </row>
    <row r="336" spans="1:28" ht="14.1" customHeight="1">
      <c r="A336" s="152">
        <v>336</v>
      </c>
      <c r="B336" s="171" t="s">
        <v>276</v>
      </c>
      <c r="C336" s="171" t="s">
        <v>975</v>
      </c>
      <c r="D336" s="526" t="s">
        <v>540</v>
      </c>
      <c r="E336" s="526" t="s">
        <v>879</v>
      </c>
      <c r="F336" s="184" t="s">
        <v>315</v>
      </c>
      <c r="G336" s="184" t="s">
        <v>316</v>
      </c>
      <c r="H336" s="137" t="s">
        <v>1856</v>
      </c>
      <c r="I336" s="184" t="s">
        <v>323</v>
      </c>
      <c r="J336" s="649">
        <v>448</v>
      </c>
      <c r="K336" s="484"/>
      <c r="L336" s="484"/>
      <c r="M336" s="484"/>
      <c r="N336" s="174">
        <v>255</v>
      </c>
      <c r="O336" s="174"/>
      <c r="P336" s="174">
        <v>0</v>
      </c>
      <c r="Q336" s="174"/>
      <c r="R336" s="175" t="e">
        <f t="shared" si="35"/>
        <v>#DIV/0!</v>
      </c>
      <c r="S336" s="175">
        <f t="shared" si="36"/>
        <v>0</v>
      </c>
      <c r="T336" s="175">
        <f t="shared" si="37"/>
        <v>0</v>
      </c>
      <c r="U336" s="176">
        <f>IF(N336="nio",0,IF(N336&gt;0,VLOOKUP(H336,'3-Productie normen'!A:S,VLOOKUP(N336,'3-Productie normen'!S:T,2,FALSE),FALSE)))</f>
        <v>0</v>
      </c>
      <c r="V336" s="176">
        <f t="shared" si="38"/>
        <v>0</v>
      </c>
      <c r="W336" s="176">
        <f t="shared" si="39"/>
        <v>0</v>
      </c>
      <c r="X336" s="176">
        <f t="shared" si="40"/>
        <v>0</v>
      </c>
      <c r="Y336" s="666">
        <f>VLOOKUP(H336,'3-Productie normen'!A:S,13,FALSE)</f>
        <v>5</v>
      </c>
      <c r="Z336" s="177"/>
      <c r="AB336" s="138">
        <f t="shared" si="41"/>
        <v>114240</v>
      </c>
    </row>
    <row r="337" spans="1:28" s="47" customFormat="1" ht="14.1" customHeight="1">
      <c r="A337" s="152">
        <v>337</v>
      </c>
      <c r="B337" s="171" t="s">
        <v>276</v>
      </c>
      <c r="C337" s="171" t="s">
        <v>975</v>
      </c>
      <c r="D337" s="617" t="s">
        <v>540</v>
      </c>
      <c r="E337" s="617" t="s">
        <v>880</v>
      </c>
      <c r="F337" s="616" t="s">
        <v>881</v>
      </c>
      <c r="G337" s="616" t="s">
        <v>882</v>
      </c>
      <c r="H337" s="616" t="s">
        <v>1856</v>
      </c>
      <c r="I337" s="616" t="s">
        <v>330</v>
      </c>
      <c r="J337" s="650">
        <v>26</v>
      </c>
      <c r="K337" s="484"/>
      <c r="L337" s="484"/>
      <c r="M337" s="484"/>
      <c r="N337" s="174">
        <v>255</v>
      </c>
      <c r="O337" s="174"/>
      <c r="P337" s="174">
        <v>0</v>
      </c>
      <c r="Q337" s="174"/>
      <c r="R337" s="175" t="e">
        <f t="shared" si="35"/>
        <v>#DIV/0!</v>
      </c>
      <c r="S337" s="175">
        <f t="shared" si="36"/>
        <v>0</v>
      </c>
      <c r="T337" s="175">
        <f t="shared" si="37"/>
        <v>0</v>
      </c>
      <c r="U337" s="176">
        <f>IF(N337="nio",0,IF(N337&gt;0,VLOOKUP(H337,'3-Productie normen'!A:S,VLOOKUP(N337,'3-Productie normen'!S:T,2,FALSE),FALSE)))</f>
        <v>0</v>
      </c>
      <c r="V337" s="176">
        <f t="shared" si="38"/>
        <v>0</v>
      </c>
      <c r="W337" s="176">
        <f t="shared" si="39"/>
        <v>0</v>
      </c>
      <c r="X337" s="176">
        <f t="shared" si="40"/>
        <v>0</v>
      </c>
      <c r="Y337" s="666">
        <f>VLOOKUP(H337,'3-Productie normen'!A:S,13,FALSE)</f>
        <v>5</v>
      </c>
      <c r="Z337" s="177"/>
      <c r="AA337" s="4"/>
      <c r="AB337" s="138">
        <f t="shared" si="41"/>
        <v>6630</v>
      </c>
    </row>
    <row r="338" spans="1:28" ht="14.1" customHeight="1">
      <c r="A338" s="152">
        <v>338</v>
      </c>
      <c r="B338" s="171" t="s">
        <v>276</v>
      </c>
      <c r="C338" s="171" t="s">
        <v>975</v>
      </c>
      <c r="D338" s="526" t="s">
        <v>883</v>
      </c>
      <c r="E338" s="526" t="s">
        <v>884</v>
      </c>
      <c r="F338" s="184" t="s">
        <v>355</v>
      </c>
      <c r="G338" s="184" t="s">
        <v>286</v>
      </c>
      <c r="H338" s="180" t="s">
        <v>223</v>
      </c>
      <c r="I338" s="184" t="s">
        <v>323</v>
      </c>
      <c r="J338" s="649">
        <v>6</v>
      </c>
      <c r="K338" s="484"/>
      <c r="L338" s="484"/>
      <c r="M338" s="484"/>
      <c r="N338" s="540" t="s">
        <v>223</v>
      </c>
      <c r="O338" s="174"/>
      <c r="P338" s="174">
        <v>0</v>
      </c>
      <c r="Q338" s="174"/>
      <c r="R338" s="175">
        <f t="shared" si="35"/>
        <v>0</v>
      </c>
      <c r="S338" s="175">
        <f t="shared" si="36"/>
        <v>0</v>
      </c>
      <c r="T338" s="175">
        <f t="shared" si="37"/>
        <v>0</v>
      </c>
      <c r="U338" s="176">
        <f>IF(N338="nio",0,IF(N338&gt;0,VLOOKUP(H338,'3-Productie normen'!A:S,VLOOKUP(N338,'3-Productie normen'!S:T,2,FALSE),FALSE)))</f>
        <v>0</v>
      </c>
      <c r="V338" s="176">
        <f t="shared" si="38"/>
        <v>0</v>
      </c>
      <c r="W338" s="176">
        <f t="shared" si="39"/>
        <v>0</v>
      </c>
      <c r="X338" s="176">
        <f t="shared" si="40"/>
        <v>0</v>
      </c>
      <c r="Y338" s="666">
        <f>VLOOKUP(H338,'3-Productie normen'!A:S,13,FALSE)</f>
        <v>0</v>
      </c>
      <c r="Z338" s="177"/>
      <c r="AB338" s="138">
        <f t="shared" si="41"/>
        <v>0</v>
      </c>
    </row>
    <row r="339" spans="1:28" ht="14.1" customHeight="1">
      <c r="A339" s="152">
        <v>339</v>
      </c>
      <c r="B339" s="171" t="s">
        <v>276</v>
      </c>
      <c r="C339" s="171" t="s">
        <v>975</v>
      </c>
      <c r="D339" s="526" t="s">
        <v>883</v>
      </c>
      <c r="E339" s="526" t="s">
        <v>885</v>
      </c>
      <c r="F339" s="184" t="s">
        <v>886</v>
      </c>
      <c r="G339" s="184" t="s">
        <v>286</v>
      </c>
      <c r="H339" s="180" t="s">
        <v>223</v>
      </c>
      <c r="I339" s="184" t="s">
        <v>113</v>
      </c>
      <c r="J339" s="649">
        <v>35</v>
      </c>
      <c r="K339" s="484"/>
      <c r="L339" s="484"/>
      <c r="M339" s="484"/>
      <c r="N339" s="174" t="s">
        <v>223</v>
      </c>
      <c r="O339" s="174"/>
      <c r="P339" s="174">
        <v>0</v>
      </c>
      <c r="Q339" s="174"/>
      <c r="R339" s="175">
        <f t="shared" si="35"/>
        <v>0</v>
      </c>
      <c r="S339" s="175">
        <f t="shared" si="36"/>
        <v>0</v>
      </c>
      <c r="T339" s="175">
        <f t="shared" si="37"/>
        <v>0</v>
      </c>
      <c r="U339" s="176">
        <f>IF(N339="nio",0,IF(N339&gt;0,VLOOKUP(H339,'3-Productie normen'!A:S,VLOOKUP(N339,'3-Productie normen'!S:T,2,FALSE),FALSE)))</f>
        <v>0</v>
      </c>
      <c r="V339" s="176">
        <f t="shared" si="38"/>
        <v>0</v>
      </c>
      <c r="W339" s="176">
        <f t="shared" si="39"/>
        <v>0</v>
      </c>
      <c r="X339" s="176">
        <f t="shared" si="40"/>
        <v>0</v>
      </c>
      <c r="Y339" s="666">
        <f>VLOOKUP(H339,'3-Productie normen'!A:S,13,FALSE)</f>
        <v>0</v>
      </c>
      <c r="Z339" s="177"/>
      <c r="AB339" s="138">
        <f t="shared" si="41"/>
        <v>0</v>
      </c>
    </row>
    <row r="340" spans="1:28" ht="14.1" customHeight="1">
      <c r="A340" s="152">
        <v>340</v>
      </c>
      <c r="B340" s="171" t="s">
        <v>276</v>
      </c>
      <c r="C340" s="171" t="s">
        <v>975</v>
      </c>
      <c r="D340" s="526" t="s">
        <v>883</v>
      </c>
      <c r="E340" s="526" t="s">
        <v>887</v>
      </c>
      <c r="F340" s="184" t="s">
        <v>888</v>
      </c>
      <c r="G340" s="184" t="s">
        <v>286</v>
      </c>
      <c r="H340" s="180" t="s">
        <v>223</v>
      </c>
      <c r="I340" s="184" t="s">
        <v>114</v>
      </c>
      <c r="J340" s="649">
        <v>3</v>
      </c>
      <c r="K340" s="484"/>
      <c r="L340" s="484"/>
      <c r="M340" s="484"/>
      <c r="N340" s="544" t="s">
        <v>223</v>
      </c>
      <c r="O340" s="174"/>
      <c r="P340" s="174">
        <v>0</v>
      </c>
      <c r="Q340" s="174"/>
      <c r="R340" s="175">
        <f t="shared" si="35"/>
        <v>0</v>
      </c>
      <c r="S340" s="175">
        <f t="shared" si="36"/>
        <v>0</v>
      </c>
      <c r="T340" s="175">
        <f t="shared" si="37"/>
        <v>0</v>
      </c>
      <c r="U340" s="176">
        <f>IF(N340="nio",0,IF(N340&gt;0,VLOOKUP(H340,'3-Productie normen'!A:S,VLOOKUP(N340,'3-Productie normen'!S:T,2,FALSE),FALSE)))</f>
        <v>0</v>
      </c>
      <c r="V340" s="176">
        <f t="shared" si="38"/>
        <v>0</v>
      </c>
      <c r="W340" s="176">
        <f t="shared" si="39"/>
        <v>0</v>
      </c>
      <c r="X340" s="176">
        <f t="shared" si="40"/>
        <v>0</v>
      </c>
      <c r="Y340" s="666">
        <f>VLOOKUP(H340,'3-Productie normen'!A:S,13,FALSE)</f>
        <v>0</v>
      </c>
      <c r="Z340" s="177"/>
      <c r="AB340" s="138">
        <f t="shared" si="41"/>
        <v>0</v>
      </c>
    </row>
    <row r="341" spans="1:28" ht="14.1" customHeight="1">
      <c r="A341" s="152">
        <v>341</v>
      </c>
      <c r="B341" s="171" t="s">
        <v>276</v>
      </c>
      <c r="C341" s="171" t="s">
        <v>975</v>
      </c>
      <c r="D341" s="526" t="s">
        <v>883</v>
      </c>
      <c r="E341" s="526" t="s">
        <v>889</v>
      </c>
      <c r="F341" s="184" t="s">
        <v>890</v>
      </c>
      <c r="G341" s="184" t="s">
        <v>286</v>
      </c>
      <c r="H341" s="180" t="s">
        <v>223</v>
      </c>
      <c r="I341" s="184" t="s">
        <v>113</v>
      </c>
      <c r="J341" s="649">
        <v>15</v>
      </c>
      <c r="K341" s="484"/>
      <c r="L341" s="484"/>
      <c r="M341" s="484"/>
      <c r="N341" s="174" t="s">
        <v>223</v>
      </c>
      <c r="O341" s="174"/>
      <c r="P341" s="174">
        <v>0</v>
      </c>
      <c r="Q341" s="174"/>
      <c r="R341" s="175">
        <f t="shared" si="35"/>
        <v>0</v>
      </c>
      <c r="S341" s="175">
        <f t="shared" si="36"/>
        <v>0</v>
      </c>
      <c r="T341" s="175">
        <f t="shared" si="37"/>
        <v>0</v>
      </c>
      <c r="U341" s="176">
        <f>IF(N341="nio",0,IF(N341&gt;0,VLOOKUP(H341,'3-Productie normen'!A:S,VLOOKUP(N341,'3-Productie normen'!S:T,2,FALSE),FALSE)))</f>
        <v>0</v>
      </c>
      <c r="V341" s="176">
        <f t="shared" si="38"/>
        <v>0</v>
      </c>
      <c r="W341" s="176">
        <f t="shared" si="39"/>
        <v>0</v>
      </c>
      <c r="X341" s="176">
        <f t="shared" si="40"/>
        <v>0</v>
      </c>
      <c r="Y341" s="666">
        <f>VLOOKUP(H341,'3-Productie normen'!A:S,13,FALSE)</f>
        <v>0</v>
      </c>
      <c r="Z341" s="177"/>
      <c r="AB341" s="138">
        <f t="shared" si="41"/>
        <v>0</v>
      </c>
    </row>
    <row r="342" spans="1:28" ht="14.1" customHeight="1">
      <c r="A342" s="152">
        <v>342</v>
      </c>
      <c r="B342" s="171" t="s">
        <v>276</v>
      </c>
      <c r="C342" s="171" t="s">
        <v>975</v>
      </c>
      <c r="D342" s="526" t="s">
        <v>883</v>
      </c>
      <c r="E342" s="526" t="s">
        <v>891</v>
      </c>
      <c r="F342" s="184" t="s">
        <v>888</v>
      </c>
      <c r="G342" s="184" t="s">
        <v>286</v>
      </c>
      <c r="H342" s="180" t="s">
        <v>223</v>
      </c>
      <c r="I342" s="184" t="s">
        <v>114</v>
      </c>
      <c r="J342" s="649">
        <v>3</v>
      </c>
      <c r="K342" s="484"/>
      <c r="L342" s="484"/>
      <c r="M342" s="484"/>
      <c r="N342" s="544" t="s">
        <v>223</v>
      </c>
      <c r="O342" s="174"/>
      <c r="P342" s="174">
        <v>0</v>
      </c>
      <c r="Q342" s="174"/>
      <c r="R342" s="175">
        <f t="shared" si="35"/>
        <v>0</v>
      </c>
      <c r="S342" s="175">
        <f t="shared" si="36"/>
        <v>0</v>
      </c>
      <c r="T342" s="175">
        <f t="shared" si="37"/>
        <v>0</v>
      </c>
      <c r="U342" s="176">
        <f>IF(N342="nio",0,IF(N342&gt;0,VLOOKUP(H342,'3-Productie normen'!A:S,VLOOKUP(N342,'3-Productie normen'!S:T,2,FALSE),FALSE)))</f>
        <v>0</v>
      </c>
      <c r="V342" s="176">
        <f t="shared" si="38"/>
        <v>0</v>
      </c>
      <c r="W342" s="176">
        <f t="shared" si="39"/>
        <v>0</v>
      </c>
      <c r="X342" s="176">
        <f t="shared" si="40"/>
        <v>0</v>
      </c>
      <c r="Y342" s="666">
        <f>VLOOKUP(H342,'3-Productie normen'!A:S,13,FALSE)</f>
        <v>0</v>
      </c>
      <c r="Z342" s="177"/>
      <c r="AB342" s="138">
        <f t="shared" si="41"/>
        <v>0</v>
      </c>
    </row>
    <row r="343" spans="1:28" ht="14.1" customHeight="1">
      <c r="A343" s="152">
        <v>343</v>
      </c>
      <c r="B343" s="171" t="s">
        <v>276</v>
      </c>
      <c r="C343" s="171" t="s">
        <v>975</v>
      </c>
      <c r="D343" s="526" t="s">
        <v>883</v>
      </c>
      <c r="E343" s="526" t="s">
        <v>892</v>
      </c>
      <c r="F343" s="184" t="s">
        <v>315</v>
      </c>
      <c r="G343" s="184" t="s">
        <v>286</v>
      </c>
      <c r="H343" s="180" t="s">
        <v>223</v>
      </c>
      <c r="I343" s="184" t="s">
        <v>323</v>
      </c>
      <c r="J343" s="649">
        <v>46</v>
      </c>
      <c r="K343" s="484"/>
      <c r="L343" s="484"/>
      <c r="M343" s="484"/>
      <c r="N343" s="174" t="s">
        <v>223</v>
      </c>
      <c r="O343" s="174"/>
      <c r="P343" s="174">
        <v>0</v>
      </c>
      <c r="Q343" s="174"/>
      <c r="R343" s="175">
        <f t="shared" si="35"/>
        <v>0</v>
      </c>
      <c r="S343" s="175">
        <f t="shared" si="36"/>
        <v>0</v>
      </c>
      <c r="T343" s="175">
        <f t="shared" si="37"/>
        <v>0</v>
      </c>
      <c r="U343" s="176">
        <f>IF(N343="nio",0,IF(N343&gt;0,VLOOKUP(H343,'3-Productie normen'!A:S,VLOOKUP(N343,'3-Productie normen'!S:T,2,FALSE),FALSE)))</f>
        <v>0</v>
      </c>
      <c r="V343" s="176">
        <f t="shared" si="38"/>
        <v>0</v>
      </c>
      <c r="W343" s="176">
        <f t="shared" si="39"/>
        <v>0</v>
      </c>
      <c r="X343" s="176">
        <f t="shared" si="40"/>
        <v>0</v>
      </c>
      <c r="Y343" s="666">
        <f>VLOOKUP(H343,'3-Productie normen'!A:S,13,FALSE)</f>
        <v>0</v>
      </c>
      <c r="Z343" s="177"/>
      <c r="AB343" s="138">
        <f t="shared" si="41"/>
        <v>0</v>
      </c>
    </row>
    <row r="344" spans="1:28" ht="14.1" customHeight="1">
      <c r="A344" s="152">
        <v>344</v>
      </c>
      <c r="B344" s="171" t="s">
        <v>276</v>
      </c>
      <c r="C344" s="171" t="s">
        <v>975</v>
      </c>
      <c r="D344" s="526" t="s">
        <v>883</v>
      </c>
      <c r="E344" s="526" t="s">
        <v>893</v>
      </c>
      <c r="F344" s="184" t="s">
        <v>888</v>
      </c>
      <c r="G344" s="184" t="s">
        <v>286</v>
      </c>
      <c r="H344" s="180" t="s">
        <v>223</v>
      </c>
      <c r="I344" s="184" t="s">
        <v>114</v>
      </c>
      <c r="J344" s="649">
        <v>25</v>
      </c>
      <c r="K344" s="484"/>
      <c r="L344" s="484"/>
      <c r="M344" s="484"/>
      <c r="N344" s="544" t="s">
        <v>223</v>
      </c>
      <c r="O344" s="174"/>
      <c r="P344" s="174">
        <v>0</v>
      </c>
      <c r="Q344" s="174"/>
      <c r="R344" s="175">
        <f t="shared" si="35"/>
        <v>0</v>
      </c>
      <c r="S344" s="175">
        <f t="shared" si="36"/>
        <v>0</v>
      </c>
      <c r="T344" s="175">
        <f t="shared" si="37"/>
        <v>0</v>
      </c>
      <c r="U344" s="176">
        <f>IF(N344="nio",0,IF(N344&gt;0,VLOOKUP(H344,'3-Productie normen'!A:S,VLOOKUP(N344,'3-Productie normen'!S:T,2,FALSE),FALSE)))</f>
        <v>0</v>
      </c>
      <c r="V344" s="176">
        <f t="shared" si="38"/>
        <v>0</v>
      </c>
      <c r="W344" s="176">
        <f t="shared" si="39"/>
        <v>0</v>
      </c>
      <c r="X344" s="176">
        <f t="shared" si="40"/>
        <v>0</v>
      </c>
      <c r="Y344" s="666">
        <f>VLOOKUP(H344,'3-Productie normen'!A:S,13,FALSE)</f>
        <v>0</v>
      </c>
      <c r="Z344" s="177"/>
      <c r="AB344" s="138">
        <f t="shared" si="41"/>
        <v>0</v>
      </c>
    </row>
    <row r="345" spans="1:28" ht="14.1" customHeight="1">
      <c r="A345" s="152">
        <v>345</v>
      </c>
      <c r="B345" s="171" t="s">
        <v>276</v>
      </c>
      <c r="C345" s="171" t="s">
        <v>975</v>
      </c>
      <c r="D345" s="526" t="s">
        <v>883</v>
      </c>
      <c r="E345" s="526" t="s">
        <v>894</v>
      </c>
      <c r="F345" s="184" t="s">
        <v>895</v>
      </c>
      <c r="G345" s="184" t="s">
        <v>286</v>
      </c>
      <c r="H345" s="180" t="s">
        <v>223</v>
      </c>
      <c r="I345" s="184" t="s">
        <v>323</v>
      </c>
      <c r="J345" s="649">
        <v>12</v>
      </c>
      <c r="K345" s="484"/>
      <c r="L345" s="484"/>
      <c r="M345" s="484"/>
      <c r="N345" s="174" t="s">
        <v>223</v>
      </c>
      <c r="O345" s="174"/>
      <c r="P345" s="174">
        <v>0</v>
      </c>
      <c r="Q345" s="174"/>
      <c r="R345" s="175">
        <f t="shared" si="35"/>
        <v>0</v>
      </c>
      <c r="S345" s="175">
        <f t="shared" si="36"/>
        <v>0</v>
      </c>
      <c r="T345" s="175">
        <f t="shared" si="37"/>
        <v>0</v>
      </c>
      <c r="U345" s="176">
        <f>IF(N345="nio",0,IF(N345&gt;0,VLOOKUP(H345,'3-Productie normen'!A:S,VLOOKUP(N345,'3-Productie normen'!S:T,2,FALSE),FALSE)))</f>
        <v>0</v>
      </c>
      <c r="V345" s="176">
        <f t="shared" si="38"/>
        <v>0</v>
      </c>
      <c r="W345" s="176">
        <f t="shared" si="39"/>
        <v>0</v>
      </c>
      <c r="X345" s="176">
        <f t="shared" si="40"/>
        <v>0</v>
      </c>
      <c r="Y345" s="666">
        <f>VLOOKUP(H345,'3-Productie normen'!A:S,13,FALSE)</f>
        <v>0</v>
      </c>
      <c r="Z345" s="177"/>
      <c r="AB345" s="138">
        <f t="shared" si="41"/>
        <v>0</v>
      </c>
    </row>
    <row r="346" spans="1:28" ht="14.1" customHeight="1">
      <c r="A346" s="152">
        <v>346</v>
      </c>
      <c r="B346" s="171" t="s">
        <v>276</v>
      </c>
      <c r="C346" s="171" t="s">
        <v>975</v>
      </c>
      <c r="D346" s="526" t="s">
        <v>883</v>
      </c>
      <c r="E346" s="526" t="s">
        <v>896</v>
      </c>
      <c r="F346" s="184" t="s">
        <v>897</v>
      </c>
      <c r="G346" s="184" t="s">
        <v>286</v>
      </c>
      <c r="H346" s="180" t="s">
        <v>223</v>
      </c>
      <c r="I346" s="184" t="s">
        <v>323</v>
      </c>
      <c r="J346" s="649">
        <v>8</v>
      </c>
      <c r="K346" s="484"/>
      <c r="L346" s="484"/>
      <c r="M346" s="484"/>
      <c r="N346" s="174" t="s">
        <v>223</v>
      </c>
      <c r="O346" s="174"/>
      <c r="P346" s="174">
        <v>0</v>
      </c>
      <c r="Q346" s="174"/>
      <c r="R346" s="175">
        <f t="shared" si="35"/>
        <v>0</v>
      </c>
      <c r="S346" s="175">
        <f t="shared" si="36"/>
        <v>0</v>
      </c>
      <c r="T346" s="175">
        <f t="shared" si="37"/>
        <v>0</v>
      </c>
      <c r="U346" s="176">
        <f>IF(N346="nio",0,IF(N346&gt;0,VLOOKUP(H346,'3-Productie normen'!A:S,VLOOKUP(N346,'3-Productie normen'!S:T,2,FALSE),FALSE)))</f>
        <v>0</v>
      </c>
      <c r="V346" s="176">
        <f t="shared" si="38"/>
        <v>0</v>
      </c>
      <c r="W346" s="176">
        <f t="shared" si="39"/>
        <v>0</v>
      </c>
      <c r="X346" s="176">
        <f t="shared" si="40"/>
        <v>0</v>
      </c>
      <c r="Y346" s="666">
        <f>VLOOKUP(H346,'3-Productie normen'!A:S,13,FALSE)</f>
        <v>0</v>
      </c>
      <c r="Z346" s="177"/>
      <c r="AB346" s="138">
        <f t="shared" si="41"/>
        <v>0</v>
      </c>
    </row>
    <row r="347" spans="1:28" ht="14.1" customHeight="1">
      <c r="A347" s="152">
        <v>347</v>
      </c>
      <c r="B347" s="171" t="s">
        <v>276</v>
      </c>
      <c r="C347" s="171" t="s">
        <v>975</v>
      </c>
      <c r="D347" s="526" t="s">
        <v>883</v>
      </c>
      <c r="E347" s="526" t="s">
        <v>898</v>
      </c>
      <c r="F347" s="184" t="s">
        <v>899</v>
      </c>
      <c r="G347" s="184" t="s">
        <v>286</v>
      </c>
      <c r="H347" s="180" t="s">
        <v>223</v>
      </c>
      <c r="I347" s="184" t="s">
        <v>323</v>
      </c>
      <c r="J347" s="649">
        <v>12</v>
      </c>
      <c r="K347" s="484"/>
      <c r="L347" s="484"/>
      <c r="M347" s="484"/>
      <c r="N347" s="174" t="s">
        <v>223</v>
      </c>
      <c r="O347" s="174"/>
      <c r="P347" s="174">
        <v>0</v>
      </c>
      <c r="Q347" s="174"/>
      <c r="R347" s="175">
        <f t="shared" si="35"/>
        <v>0</v>
      </c>
      <c r="S347" s="175">
        <f t="shared" si="36"/>
        <v>0</v>
      </c>
      <c r="T347" s="175">
        <f t="shared" si="37"/>
        <v>0</v>
      </c>
      <c r="U347" s="176">
        <f>IF(N347="nio",0,IF(N347&gt;0,VLOOKUP(H347,'3-Productie normen'!A:S,VLOOKUP(N347,'3-Productie normen'!S:T,2,FALSE),FALSE)))</f>
        <v>0</v>
      </c>
      <c r="V347" s="176">
        <f t="shared" si="38"/>
        <v>0</v>
      </c>
      <c r="W347" s="176">
        <f t="shared" si="39"/>
        <v>0</v>
      </c>
      <c r="X347" s="176">
        <f t="shared" si="40"/>
        <v>0</v>
      </c>
      <c r="Y347" s="666">
        <f>VLOOKUP(H347,'3-Productie normen'!A:S,13,FALSE)</f>
        <v>0</v>
      </c>
      <c r="Z347" s="177"/>
      <c r="AB347" s="138">
        <f t="shared" si="41"/>
        <v>0</v>
      </c>
    </row>
    <row r="348" spans="1:28" ht="14.1" customHeight="1">
      <c r="A348" s="152">
        <v>348</v>
      </c>
      <c r="B348" s="171" t="s">
        <v>276</v>
      </c>
      <c r="C348" s="171" t="s">
        <v>975</v>
      </c>
      <c r="D348" s="526" t="s">
        <v>900</v>
      </c>
      <c r="E348" s="526" t="s">
        <v>901</v>
      </c>
      <c r="F348" s="184" t="s">
        <v>355</v>
      </c>
      <c r="G348" s="184" t="s">
        <v>286</v>
      </c>
      <c r="H348" s="180" t="s">
        <v>223</v>
      </c>
      <c r="I348" s="184" t="s">
        <v>323</v>
      </c>
      <c r="J348" s="649">
        <v>6</v>
      </c>
      <c r="K348" s="484"/>
      <c r="L348" s="484"/>
      <c r="M348" s="484"/>
      <c r="N348" s="540" t="s">
        <v>223</v>
      </c>
      <c r="O348" s="174"/>
      <c r="P348" s="174">
        <v>0</v>
      </c>
      <c r="Q348" s="174"/>
      <c r="R348" s="175">
        <f t="shared" si="35"/>
        <v>0</v>
      </c>
      <c r="S348" s="175">
        <f t="shared" si="36"/>
        <v>0</v>
      </c>
      <c r="T348" s="175">
        <f t="shared" si="37"/>
        <v>0</v>
      </c>
      <c r="U348" s="176">
        <f>IF(N348="nio",0,IF(N348&gt;0,VLOOKUP(H348,'3-Productie normen'!A:S,VLOOKUP(N348,'3-Productie normen'!S:T,2,FALSE),FALSE)))</f>
        <v>0</v>
      </c>
      <c r="V348" s="176">
        <f t="shared" si="38"/>
        <v>0</v>
      </c>
      <c r="W348" s="176">
        <f t="shared" si="39"/>
        <v>0</v>
      </c>
      <c r="X348" s="176">
        <f t="shared" si="40"/>
        <v>0</v>
      </c>
      <c r="Y348" s="666">
        <f>VLOOKUP(H348,'3-Productie normen'!A:S,13,FALSE)</f>
        <v>0</v>
      </c>
      <c r="Z348" s="177"/>
      <c r="AB348" s="138">
        <f t="shared" si="41"/>
        <v>0</v>
      </c>
    </row>
    <row r="349" spans="1:28" ht="14.1" customHeight="1">
      <c r="A349" s="152">
        <v>349</v>
      </c>
      <c r="B349" s="171" t="s">
        <v>276</v>
      </c>
      <c r="C349" s="171" t="s">
        <v>975</v>
      </c>
      <c r="D349" s="526" t="s">
        <v>900</v>
      </c>
      <c r="E349" s="526" t="s">
        <v>902</v>
      </c>
      <c r="F349" s="184" t="s">
        <v>643</v>
      </c>
      <c r="G349" s="184" t="s">
        <v>286</v>
      </c>
      <c r="H349" s="180" t="s">
        <v>223</v>
      </c>
      <c r="I349" s="184" t="s">
        <v>113</v>
      </c>
      <c r="J349" s="649">
        <v>65</v>
      </c>
      <c r="K349" s="484"/>
      <c r="L349" s="484"/>
      <c r="M349" s="484"/>
      <c r="N349" s="174" t="s">
        <v>223</v>
      </c>
      <c r="O349" s="174"/>
      <c r="P349" s="174">
        <v>0</v>
      </c>
      <c r="Q349" s="174"/>
      <c r="R349" s="175">
        <f t="shared" si="35"/>
        <v>0</v>
      </c>
      <c r="S349" s="175">
        <f t="shared" si="36"/>
        <v>0</v>
      </c>
      <c r="T349" s="175">
        <f t="shared" si="37"/>
        <v>0</v>
      </c>
      <c r="U349" s="176">
        <f>IF(N349="nio",0,IF(N349&gt;0,VLOOKUP(H349,'3-Productie normen'!A:S,VLOOKUP(N349,'3-Productie normen'!S:T,2,FALSE),FALSE)))</f>
        <v>0</v>
      </c>
      <c r="V349" s="176">
        <f t="shared" si="38"/>
        <v>0</v>
      </c>
      <c r="W349" s="176">
        <f t="shared" si="39"/>
        <v>0</v>
      </c>
      <c r="X349" s="176">
        <f t="shared" si="40"/>
        <v>0</v>
      </c>
      <c r="Y349" s="666">
        <f>VLOOKUP(H349,'3-Productie normen'!A:S,13,FALSE)</f>
        <v>0</v>
      </c>
      <c r="Z349" s="177"/>
      <c r="AB349" s="138">
        <f t="shared" si="41"/>
        <v>0</v>
      </c>
    </row>
    <row r="350" spans="1:28" ht="14.1" customHeight="1">
      <c r="A350" s="152">
        <v>350</v>
      </c>
      <c r="B350" s="171" t="s">
        <v>276</v>
      </c>
      <c r="C350" s="171" t="s">
        <v>975</v>
      </c>
      <c r="D350" s="526" t="s">
        <v>900</v>
      </c>
      <c r="E350" s="526" t="s">
        <v>903</v>
      </c>
      <c r="F350" s="184" t="s">
        <v>315</v>
      </c>
      <c r="G350" s="184" t="s">
        <v>286</v>
      </c>
      <c r="H350" s="180" t="s">
        <v>223</v>
      </c>
      <c r="I350" s="184" t="s">
        <v>113</v>
      </c>
      <c r="J350" s="649">
        <v>17</v>
      </c>
      <c r="K350" s="484"/>
      <c r="L350" s="484"/>
      <c r="M350" s="484"/>
      <c r="N350" s="174" t="s">
        <v>223</v>
      </c>
      <c r="O350" s="174"/>
      <c r="P350" s="174">
        <v>0</v>
      </c>
      <c r="Q350" s="174"/>
      <c r="R350" s="175">
        <f t="shared" si="35"/>
        <v>0</v>
      </c>
      <c r="S350" s="175">
        <f t="shared" si="36"/>
        <v>0</v>
      </c>
      <c r="T350" s="175">
        <f t="shared" si="37"/>
        <v>0</v>
      </c>
      <c r="U350" s="176">
        <f>IF(N350="nio",0,IF(N350&gt;0,VLOOKUP(H350,'3-Productie normen'!A:S,VLOOKUP(N350,'3-Productie normen'!S:T,2,FALSE),FALSE)))</f>
        <v>0</v>
      </c>
      <c r="V350" s="176">
        <f t="shared" si="38"/>
        <v>0</v>
      </c>
      <c r="W350" s="176">
        <f t="shared" si="39"/>
        <v>0</v>
      </c>
      <c r="X350" s="176">
        <f t="shared" si="40"/>
        <v>0</v>
      </c>
      <c r="Y350" s="666">
        <f>VLOOKUP(H350,'3-Productie normen'!A:S,13,FALSE)</f>
        <v>0</v>
      </c>
      <c r="Z350" s="177"/>
      <c r="AB350" s="138">
        <f t="shared" si="41"/>
        <v>0</v>
      </c>
    </row>
    <row r="351" spans="1:28" s="47" customFormat="1" ht="14.1" customHeight="1">
      <c r="A351" s="152">
        <v>351</v>
      </c>
      <c r="B351" s="171" t="s">
        <v>276</v>
      </c>
      <c r="C351" s="171" t="s">
        <v>975</v>
      </c>
      <c r="D351" s="617"/>
      <c r="E351" s="617"/>
      <c r="F351" s="616" t="s">
        <v>583</v>
      </c>
      <c r="G351" s="616" t="s">
        <v>583</v>
      </c>
      <c r="H351" s="137" t="s">
        <v>1856</v>
      </c>
      <c r="I351" s="616" t="s">
        <v>325</v>
      </c>
      <c r="J351" s="650">
        <v>25</v>
      </c>
      <c r="K351" s="484"/>
      <c r="L351" s="484"/>
      <c r="M351" s="484"/>
      <c r="N351" s="174">
        <v>255</v>
      </c>
      <c r="O351" s="174"/>
      <c r="P351" s="174">
        <v>0</v>
      </c>
      <c r="Q351" s="174"/>
      <c r="R351" s="175" t="e">
        <f t="shared" si="35"/>
        <v>#DIV/0!</v>
      </c>
      <c r="S351" s="175">
        <f t="shared" si="36"/>
        <v>0</v>
      </c>
      <c r="T351" s="175">
        <f t="shared" si="37"/>
        <v>0</v>
      </c>
      <c r="U351" s="176">
        <f>IF(N351="nio",0,IF(N351&gt;0,VLOOKUP(H351,'3-Productie normen'!A:S,VLOOKUP(N351,'3-Productie normen'!S:T,2,FALSE),FALSE)))</f>
        <v>0</v>
      </c>
      <c r="V351" s="176">
        <f t="shared" si="38"/>
        <v>0</v>
      </c>
      <c r="W351" s="176">
        <f t="shared" si="39"/>
        <v>0</v>
      </c>
      <c r="X351" s="176">
        <f t="shared" si="40"/>
        <v>0</v>
      </c>
      <c r="Y351" s="666">
        <f>VLOOKUP(H351,'3-Productie normen'!A:S,13,FALSE)</f>
        <v>5</v>
      </c>
      <c r="Z351" s="177"/>
      <c r="AA351" s="4"/>
      <c r="AB351" s="138">
        <f t="shared" si="41"/>
        <v>6375</v>
      </c>
    </row>
    <row r="352" spans="1:28" s="47" customFormat="1" ht="14.1" customHeight="1">
      <c r="A352" s="152">
        <v>352</v>
      </c>
      <c r="B352" s="171" t="s">
        <v>276</v>
      </c>
      <c r="C352" s="171" t="s">
        <v>975</v>
      </c>
      <c r="D352" s="617" t="s">
        <v>351</v>
      </c>
      <c r="E352" s="617" t="s">
        <v>904</v>
      </c>
      <c r="F352" s="616" t="s">
        <v>591</v>
      </c>
      <c r="G352" s="616" t="s">
        <v>316</v>
      </c>
      <c r="H352" s="137" t="s">
        <v>110</v>
      </c>
      <c r="I352" s="616" t="s">
        <v>113</v>
      </c>
      <c r="J352" s="650">
        <v>10</v>
      </c>
      <c r="K352" s="484"/>
      <c r="L352" s="484"/>
      <c r="M352" s="484"/>
      <c r="N352" s="174">
        <v>255</v>
      </c>
      <c r="O352" s="174"/>
      <c r="P352" s="174">
        <v>0</v>
      </c>
      <c r="Q352" s="174"/>
      <c r="R352" s="175" t="e">
        <f t="shared" si="35"/>
        <v>#DIV/0!</v>
      </c>
      <c r="S352" s="175">
        <f t="shared" si="36"/>
        <v>0</v>
      </c>
      <c r="T352" s="175">
        <f t="shared" si="37"/>
        <v>0</v>
      </c>
      <c r="U352" s="176">
        <f>IF(N352="nio",0,IF(N352&gt;0,VLOOKUP(H352,'3-Productie normen'!A:S,VLOOKUP(N352,'3-Productie normen'!S:T,2,FALSE),FALSE)))</f>
        <v>0</v>
      </c>
      <c r="V352" s="176">
        <f t="shared" si="38"/>
        <v>0</v>
      </c>
      <c r="W352" s="176">
        <f t="shared" si="39"/>
        <v>0</v>
      </c>
      <c r="X352" s="176">
        <f t="shared" si="40"/>
        <v>0</v>
      </c>
      <c r="Y352" s="666">
        <f>VLOOKUP(H352,'3-Productie normen'!A:S,13,FALSE)</f>
        <v>4</v>
      </c>
      <c r="Z352" s="177"/>
      <c r="AA352" s="4"/>
      <c r="AB352" s="138">
        <f t="shared" si="41"/>
        <v>2550</v>
      </c>
    </row>
    <row r="353" spans="1:28" s="47" customFormat="1" ht="14.1" customHeight="1">
      <c r="A353" s="152">
        <v>353</v>
      </c>
      <c r="B353" s="171" t="s">
        <v>277</v>
      </c>
      <c r="C353" s="171" t="s">
        <v>975</v>
      </c>
      <c r="D353" s="617" t="s">
        <v>351</v>
      </c>
      <c r="E353" s="617" t="s">
        <v>905</v>
      </c>
      <c r="F353" s="616" t="s">
        <v>906</v>
      </c>
      <c r="G353" s="616" t="s">
        <v>652</v>
      </c>
      <c r="H353" s="616" t="s">
        <v>1856</v>
      </c>
      <c r="I353" s="616" t="s">
        <v>323</v>
      </c>
      <c r="J353" s="650">
        <v>3</v>
      </c>
      <c r="K353" s="484"/>
      <c r="L353" s="484"/>
      <c r="M353" s="484"/>
      <c r="N353" s="174">
        <v>255</v>
      </c>
      <c r="O353" s="174"/>
      <c r="P353" s="174">
        <v>0</v>
      </c>
      <c r="Q353" s="174"/>
      <c r="R353" s="175" t="e">
        <f t="shared" si="35"/>
        <v>#DIV/0!</v>
      </c>
      <c r="S353" s="175">
        <f t="shared" si="36"/>
        <v>0</v>
      </c>
      <c r="T353" s="175">
        <f t="shared" si="37"/>
        <v>0</v>
      </c>
      <c r="U353" s="176">
        <f>IF(N353="nio",0,IF(N353&gt;0,VLOOKUP(H353,'3-Productie normen'!A:S,VLOOKUP(N353,'3-Productie normen'!S:T,2,FALSE),FALSE)))</f>
        <v>0</v>
      </c>
      <c r="V353" s="176">
        <f t="shared" si="38"/>
        <v>0</v>
      </c>
      <c r="W353" s="176">
        <f t="shared" si="39"/>
        <v>0</v>
      </c>
      <c r="X353" s="176">
        <f t="shared" si="40"/>
        <v>0</v>
      </c>
      <c r="Y353" s="666">
        <f>VLOOKUP(H353,'3-Productie normen'!A:S,13,FALSE)</f>
        <v>5</v>
      </c>
      <c r="Z353" s="177"/>
      <c r="AA353" s="4"/>
      <c r="AB353" s="138">
        <f t="shared" si="41"/>
        <v>765</v>
      </c>
    </row>
    <row r="354" spans="1:28" s="47" customFormat="1" ht="14.1" customHeight="1">
      <c r="A354" s="152">
        <v>354</v>
      </c>
      <c r="B354" s="171" t="s">
        <v>277</v>
      </c>
      <c r="C354" s="171" t="s">
        <v>975</v>
      </c>
      <c r="D354" s="617" t="s">
        <v>351</v>
      </c>
      <c r="E354" s="617" t="s">
        <v>907</v>
      </c>
      <c r="F354" s="616" t="s">
        <v>355</v>
      </c>
      <c r="G354" s="616" t="s">
        <v>368</v>
      </c>
      <c r="H354" s="137" t="s">
        <v>368</v>
      </c>
      <c r="I354" s="616" t="s">
        <v>323</v>
      </c>
      <c r="J354" s="650">
        <v>38</v>
      </c>
      <c r="K354" s="484"/>
      <c r="L354" s="484"/>
      <c r="M354" s="484"/>
      <c r="N354" s="174">
        <v>255</v>
      </c>
      <c r="O354" s="174"/>
      <c r="P354" s="174">
        <v>0</v>
      </c>
      <c r="Q354" s="174"/>
      <c r="R354" s="175" t="e">
        <f t="shared" si="35"/>
        <v>#DIV/0!</v>
      </c>
      <c r="S354" s="175">
        <f t="shared" si="36"/>
        <v>0</v>
      </c>
      <c r="T354" s="175">
        <f t="shared" si="37"/>
        <v>0</v>
      </c>
      <c r="U354" s="176">
        <f>IF(N354="nio",0,IF(N354&gt;0,VLOOKUP(H354,'3-Productie normen'!A:S,VLOOKUP(N354,'3-Productie normen'!S:T,2,FALSE),FALSE)))</f>
        <v>0</v>
      </c>
      <c r="V354" s="176">
        <f t="shared" si="38"/>
        <v>0</v>
      </c>
      <c r="W354" s="176">
        <f t="shared" si="39"/>
        <v>0</v>
      </c>
      <c r="X354" s="176">
        <f t="shared" si="40"/>
        <v>0</v>
      </c>
      <c r="Y354" s="666">
        <f>VLOOKUP(H354,'3-Productie normen'!A:S,13,FALSE)</f>
        <v>5</v>
      </c>
      <c r="Z354" s="177"/>
      <c r="AA354" s="4"/>
      <c r="AB354" s="138">
        <f t="shared" si="41"/>
        <v>9690</v>
      </c>
    </row>
    <row r="355" spans="1:28" s="47" customFormat="1" ht="14.1" customHeight="1">
      <c r="A355" s="152">
        <v>355</v>
      </c>
      <c r="B355" s="171" t="s">
        <v>277</v>
      </c>
      <c r="C355" s="171" t="s">
        <v>975</v>
      </c>
      <c r="D355" s="617" t="s">
        <v>351</v>
      </c>
      <c r="E355" s="617" t="s">
        <v>908</v>
      </c>
      <c r="F355" s="616" t="s">
        <v>888</v>
      </c>
      <c r="G355" s="616" t="s">
        <v>286</v>
      </c>
      <c r="H355" s="180" t="s">
        <v>223</v>
      </c>
      <c r="I355" s="616" t="s">
        <v>331</v>
      </c>
      <c r="J355" s="650">
        <v>3</v>
      </c>
      <c r="K355" s="484"/>
      <c r="L355" s="484"/>
      <c r="M355" s="484"/>
      <c r="N355" s="544" t="s">
        <v>223</v>
      </c>
      <c r="O355" s="174"/>
      <c r="P355" s="174">
        <v>0</v>
      </c>
      <c r="Q355" s="174"/>
      <c r="R355" s="175">
        <f t="shared" si="35"/>
        <v>0</v>
      </c>
      <c r="S355" s="175">
        <f t="shared" si="36"/>
        <v>0</v>
      </c>
      <c r="T355" s="175">
        <f t="shared" si="37"/>
        <v>0</v>
      </c>
      <c r="U355" s="176">
        <f>IF(N355="nio",0,IF(N355&gt;0,VLOOKUP(H355,'3-Productie normen'!A:S,VLOOKUP(N355,'3-Productie normen'!S:T,2,FALSE),FALSE)))</f>
        <v>0</v>
      </c>
      <c r="V355" s="176">
        <f t="shared" si="38"/>
        <v>0</v>
      </c>
      <c r="W355" s="176">
        <f t="shared" si="39"/>
        <v>0</v>
      </c>
      <c r="X355" s="176">
        <f t="shared" si="40"/>
        <v>0</v>
      </c>
      <c r="Y355" s="666">
        <f>VLOOKUP(H355,'3-Productie normen'!A:S,13,FALSE)</f>
        <v>0</v>
      </c>
      <c r="Z355" s="177"/>
      <c r="AA355" s="4"/>
      <c r="AB355" s="138">
        <f t="shared" si="41"/>
        <v>0</v>
      </c>
    </row>
    <row r="356" spans="1:28" s="47" customFormat="1" ht="14.1" customHeight="1">
      <c r="A356" s="152">
        <v>356</v>
      </c>
      <c r="B356" s="171" t="s">
        <v>277</v>
      </c>
      <c r="C356" s="171" t="s">
        <v>975</v>
      </c>
      <c r="D356" s="617" t="s">
        <v>351</v>
      </c>
      <c r="E356" s="617" t="s">
        <v>909</v>
      </c>
      <c r="F356" s="616" t="s">
        <v>311</v>
      </c>
      <c r="G356" s="616" t="s">
        <v>286</v>
      </c>
      <c r="H356" s="180" t="s">
        <v>223</v>
      </c>
      <c r="I356" s="616" t="s">
        <v>331</v>
      </c>
      <c r="J356" s="650">
        <v>1</v>
      </c>
      <c r="K356" s="484"/>
      <c r="L356" s="484"/>
      <c r="M356" s="484"/>
      <c r="N356" s="620" t="s">
        <v>223</v>
      </c>
      <c r="O356" s="174"/>
      <c r="P356" s="174">
        <v>0</v>
      </c>
      <c r="Q356" s="174"/>
      <c r="R356" s="175">
        <f t="shared" si="35"/>
        <v>0</v>
      </c>
      <c r="S356" s="175">
        <f t="shared" si="36"/>
        <v>0</v>
      </c>
      <c r="T356" s="175">
        <f t="shared" si="37"/>
        <v>0</v>
      </c>
      <c r="U356" s="176">
        <f>IF(N356="nio",0,IF(N356&gt;0,VLOOKUP(H356,'3-Productie normen'!A:S,VLOOKUP(N356,'3-Productie normen'!S:T,2,FALSE),FALSE)))</f>
        <v>0</v>
      </c>
      <c r="V356" s="176">
        <f t="shared" si="38"/>
        <v>0</v>
      </c>
      <c r="W356" s="176">
        <f t="shared" si="39"/>
        <v>0</v>
      </c>
      <c r="X356" s="176">
        <f t="shared" si="40"/>
        <v>0</v>
      </c>
      <c r="Y356" s="666">
        <f>VLOOKUP(H356,'3-Productie normen'!A:S,13,FALSE)</f>
        <v>0</v>
      </c>
      <c r="Z356" s="177"/>
      <c r="AA356" s="4"/>
      <c r="AB356" s="138">
        <f t="shared" si="41"/>
        <v>0</v>
      </c>
    </row>
    <row r="357" spans="1:28" s="47" customFormat="1" ht="14.1" customHeight="1">
      <c r="A357" s="152">
        <v>357</v>
      </c>
      <c r="B357" s="171" t="s">
        <v>277</v>
      </c>
      <c r="C357" s="171" t="s">
        <v>975</v>
      </c>
      <c r="D357" s="617"/>
      <c r="E357" s="617"/>
      <c r="F357" s="616" t="s">
        <v>583</v>
      </c>
      <c r="G357" s="616" t="s">
        <v>583</v>
      </c>
      <c r="H357" s="137" t="s">
        <v>1856</v>
      </c>
      <c r="I357" s="616" t="s">
        <v>1991</v>
      </c>
      <c r="J357" s="650">
        <v>25</v>
      </c>
      <c r="K357" s="484"/>
      <c r="L357" s="484"/>
      <c r="M357" s="484"/>
      <c r="N357" s="174">
        <v>255</v>
      </c>
      <c r="O357" s="174"/>
      <c r="P357" s="174">
        <v>0</v>
      </c>
      <c r="Q357" s="174"/>
      <c r="R357" s="175" t="e">
        <f t="shared" si="35"/>
        <v>#DIV/0!</v>
      </c>
      <c r="S357" s="175">
        <f t="shared" si="36"/>
        <v>0</v>
      </c>
      <c r="T357" s="175">
        <f t="shared" si="37"/>
        <v>0</v>
      </c>
      <c r="U357" s="176">
        <f>IF(N357="nio",0,IF(N357&gt;0,VLOOKUP(H357,'3-Productie normen'!A:S,VLOOKUP(N357,'3-Productie normen'!S:T,2,FALSE),FALSE)))</f>
        <v>0</v>
      </c>
      <c r="V357" s="176">
        <f t="shared" si="38"/>
        <v>0</v>
      </c>
      <c r="W357" s="176">
        <f t="shared" si="39"/>
        <v>0</v>
      </c>
      <c r="X357" s="176">
        <f t="shared" si="40"/>
        <v>0</v>
      </c>
      <c r="Y357" s="666">
        <f>VLOOKUP(H357,'3-Productie normen'!A:S,13,FALSE)</f>
        <v>5</v>
      </c>
      <c r="Z357" s="177"/>
      <c r="AA357" s="4"/>
      <c r="AB357" s="138">
        <f t="shared" si="41"/>
        <v>6375</v>
      </c>
    </row>
    <row r="358" spans="1:28" s="47" customFormat="1" ht="14.1" customHeight="1">
      <c r="A358" s="152">
        <v>358</v>
      </c>
      <c r="B358" s="171" t="s">
        <v>277</v>
      </c>
      <c r="C358" s="171" t="s">
        <v>975</v>
      </c>
      <c r="D358" s="617" t="s">
        <v>351</v>
      </c>
      <c r="E358" s="617" t="s">
        <v>910</v>
      </c>
      <c r="F358" s="616" t="s">
        <v>591</v>
      </c>
      <c r="G358" s="616" t="s">
        <v>316</v>
      </c>
      <c r="H358" s="137" t="s">
        <v>110</v>
      </c>
      <c r="I358" s="616" t="s">
        <v>325</v>
      </c>
      <c r="J358" s="650">
        <v>40</v>
      </c>
      <c r="K358" s="484"/>
      <c r="L358" s="484"/>
      <c r="M358" s="484"/>
      <c r="N358" s="174">
        <v>255</v>
      </c>
      <c r="O358" s="174"/>
      <c r="P358" s="174">
        <v>0</v>
      </c>
      <c r="Q358" s="174"/>
      <c r="R358" s="175" t="e">
        <f t="shared" si="35"/>
        <v>#DIV/0!</v>
      </c>
      <c r="S358" s="175">
        <f t="shared" si="36"/>
        <v>0</v>
      </c>
      <c r="T358" s="175">
        <f t="shared" si="37"/>
        <v>0</v>
      </c>
      <c r="U358" s="176">
        <f>IF(N358="nio",0,IF(N358&gt;0,VLOOKUP(H358,'3-Productie normen'!A:S,VLOOKUP(N358,'3-Productie normen'!S:T,2,FALSE),FALSE)))</f>
        <v>0</v>
      </c>
      <c r="V358" s="176">
        <f t="shared" si="38"/>
        <v>0</v>
      </c>
      <c r="W358" s="176">
        <f t="shared" si="39"/>
        <v>0</v>
      </c>
      <c r="X358" s="176">
        <f t="shared" si="40"/>
        <v>0</v>
      </c>
      <c r="Y358" s="666">
        <f>VLOOKUP(H358,'3-Productie normen'!A:S,13,FALSE)</f>
        <v>4</v>
      </c>
      <c r="Z358" s="177"/>
      <c r="AA358" s="4"/>
      <c r="AB358" s="138">
        <f t="shared" si="41"/>
        <v>10200</v>
      </c>
    </row>
    <row r="359" spans="1:28" ht="14.1" customHeight="1">
      <c r="A359" s="152">
        <v>359</v>
      </c>
      <c r="B359" s="171" t="s">
        <v>277</v>
      </c>
      <c r="C359" s="171" t="s">
        <v>975</v>
      </c>
      <c r="D359" s="526" t="s">
        <v>349</v>
      </c>
      <c r="E359" s="526" t="s">
        <v>911</v>
      </c>
      <c r="F359" s="184" t="s">
        <v>591</v>
      </c>
      <c r="G359" s="184" t="s">
        <v>316</v>
      </c>
      <c r="H359" s="137" t="s">
        <v>110</v>
      </c>
      <c r="I359" s="184" t="s">
        <v>332</v>
      </c>
      <c r="J359" s="649">
        <v>673</v>
      </c>
      <c r="K359" s="484"/>
      <c r="L359" s="484"/>
      <c r="M359" s="484"/>
      <c r="N359" s="174">
        <v>255</v>
      </c>
      <c r="O359" s="174"/>
      <c r="P359" s="174">
        <v>0</v>
      </c>
      <c r="Q359" s="174"/>
      <c r="R359" s="175" t="e">
        <f t="shared" si="35"/>
        <v>#DIV/0!</v>
      </c>
      <c r="S359" s="175">
        <f t="shared" si="36"/>
        <v>0</v>
      </c>
      <c r="T359" s="175">
        <f t="shared" si="37"/>
        <v>0</v>
      </c>
      <c r="U359" s="176">
        <f>IF(N359="nio",0,IF(N359&gt;0,VLOOKUP(H359,'3-Productie normen'!A:S,VLOOKUP(N359,'3-Productie normen'!S:T,2,FALSE),FALSE)))</f>
        <v>0</v>
      </c>
      <c r="V359" s="176">
        <f t="shared" si="38"/>
        <v>0</v>
      </c>
      <c r="W359" s="176">
        <f t="shared" si="39"/>
        <v>0</v>
      </c>
      <c r="X359" s="176">
        <f t="shared" si="40"/>
        <v>0</v>
      </c>
      <c r="Y359" s="666">
        <f>VLOOKUP(H359,'3-Productie normen'!A:S,13,FALSE)</f>
        <v>4</v>
      </c>
      <c r="Z359" s="177"/>
      <c r="AB359" s="138">
        <f t="shared" si="41"/>
        <v>171615</v>
      </c>
    </row>
    <row r="360" spans="1:28" ht="14.1" customHeight="1">
      <c r="A360" s="152">
        <v>360</v>
      </c>
      <c r="B360" s="171" t="s">
        <v>277</v>
      </c>
      <c r="C360" s="171" t="s">
        <v>975</v>
      </c>
      <c r="D360" s="526" t="s">
        <v>349</v>
      </c>
      <c r="E360" s="526" t="s">
        <v>912</v>
      </c>
      <c r="F360" s="184" t="s">
        <v>743</v>
      </c>
      <c r="G360" s="184" t="s">
        <v>233</v>
      </c>
      <c r="H360" s="173" t="s">
        <v>1857</v>
      </c>
      <c r="I360" s="184" t="s">
        <v>322</v>
      </c>
      <c r="J360" s="649">
        <v>12</v>
      </c>
      <c r="K360" s="484"/>
      <c r="L360" s="484"/>
      <c r="M360" s="484"/>
      <c r="N360" s="174">
        <v>255</v>
      </c>
      <c r="O360" s="174"/>
      <c r="P360" s="174">
        <v>0</v>
      </c>
      <c r="Q360" s="174"/>
      <c r="R360" s="175" t="e">
        <f t="shared" si="35"/>
        <v>#DIV/0!</v>
      </c>
      <c r="S360" s="175">
        <f t="shared" si="36"/>
        <v>0</v>
      </c>
      <c r="T360" s="175">
        <f t="shared" si="37"/>
        <v>0</v>
      </c>
      <c r="U360" s="176">
        <f>IF(N360="nio",0,IF(N360&gt;0,VLOOKUP(H360,'3-Productie normen'!A:S,VLOOKUP(N360,'3-Productie normen'!S:T,2,FALSE),FALSE)))</f>
        <v>0</v>
      </c>
      <c r="V360" s="176">
        <f t="shared" si="38"/>
        <v>0</v>
      </c>
      <c r="W360" s="176">
        <f t="shared" si="39"/>
        <v>0</v>
      </c>
      <c r="X360" s="176">
        <f t="shared" si="40"/>
        <v>0</v>
      </c>
      <c r="Y360" s="666">
        <f>VLOOKUP(H360,'3-Productie normen'!A:S,13,FALSE)</f>
        <v>1</v>
      </c>
      <c r="Z360" s="177"/>
      <c r="AB360" s="138">
        <f t="shared" si="41"/>
        <v>3060</v>
      </c>
    </row>
    <row r="361" spans="1:28" ht="14.1" customHeight="1">
      <c r="A361" s="152">
        <v>361</v>
      </c>
      <c r="B361" s="171" t="s">
        <v>277</v>
      </c>
      <c r="C361" s="171" t="s">
        <v>975</v>
      </c>
      <c r="D361" s="526" t="s">
        <v>349</v>
      </c>
      <c r="E361" s="526" t="s">
        <v>913</v>
      </c>
      <c r="F361" s="184" t="s">
        <v>743</v>
      </c>
      <c r="G361" s="184" t="s">
        <v>233</v>
      </c>
      <c r="H361" s="173" t="s">
        <v>1857</v>
      </c>
      <c r="I361" s="184" t="s">
        <v>323</v>
      </c>
      <c r="J361" s="649">
        <v>10</v>
      </c>
      <c r="K361" s="484"/>
      <c r="L361" s="484"/>
      <c r="M361" s="484"/>
      <c r="N361" s="174">
        <v>255</v>
      </c>
      <c r="O361" s="174"/>
      <c r="P361" s="174">
        <v>0</v>
      </c>
      <c r="Q361" s="174"/>
      <c r="R361" s="175" t="e">
        <f t="shared" si="35"/>
        <v>#DIV/0!</v>
      </c>
      <c r="S361" s="175">
        <f t="shared" si="36"/>
        <v>0</v>
      </c>
      <c r="T361" s="175">
        <f t="shared" si="37"/>
        <v>0</v>
      </c>
      <c r="U361" s="176">
        <f>IF(N361="nio",0,IF(N361&gt;0,VLOOKUP(H361,'3-Productie normen'!A:S,VLOOKUP(N361,'3-Productie normen'!S:T,2,FALSE),FALSE)))</f>
        <v>0</v>
      </c>
      <c r="V361" s="176">
        <f t="shared" si="38"/>
        <v>0</v>
      </c>
      <c r="W361" s="176">
        <f t="shared" si="39"/>
        <v>0</v>
      </c>
      <c r="X361" s="176">
        <f t="shared" si="40"/>
        <v>0</v>
      </c>
      <c r="Y361" s="666">
        <f>VLOOKUP(H361,'3-Productie normen'!A:S,13,FALSE)</f>
        <v>1</v>
      </c>
      <c r="Z361" s="177"/>
      <c r="AB361" s="138">
        <f t="shared" si="41"/>
        <v>2550</v>
      </c>
    </row>
    <row r="362" spans="1:28" ht="14.1" customHeight="1">
      <c r="A362" s="152">
        <v>362</v>
      </c>
      <c r="B362" s="171" t="s">
        <v>277</v>
      </c>
      <c r="C362" s="171" t="s">
        <v>975</v>
      </c>
      <c r="D362" s="526" t="s">
        <v>349</v>
      </c>
      <c r="E362" s="526" t="s">
        <v>914</v>
      </c>
      <c r="F362" s="184" t="s">
        <v>501</v>
      </c>
      <c r="G362" s="184" t="s">
        <v>502</v>
      </c>
      <c r="H362" s="137" t="s">
        <v>234</v>
      </c>
      <c r="I362" s="184" t="s">
        <v>323</v>
      </c>
      <c r="J362" s="649">
        <v>38</v>
      </c>
      <c r="K362" s="484"/>
      <c r="L362" s="484"/>
      <c r="M362" s="484"/>
      <c r="N362" s="174">
        <v>255</v>
      </c>
      <c r="O362" s="174"/>
      <c r="P362" s="174">
        <v>0</v>
      </c>
      <c r="Q362" s="174"/>
      <c r="R362" s="175" t="e">
        <f t="shared" si="35"/>
        <v>#DIV/0!</v>
      </c>
      <c r="S362" s="175">
        <f t="shared" si="36"/>
        <v>0</v>
      </c>
      <c r="T362" s="175">
        <f t="shared" si="37"/>
        <v>0</v>
      </c>
      <c r="U362" s="176">
        <f>IF(N362="nio",0,IF(N362&gt;0,VLOOKUP(H362,'3-Productie normen'!A:S,VLOOKUP(N362,'3-Productie normen'!S:T,2,FALSE),FALSE)))</f>
        <v>0</v>
      </c>
      <c r="V362" s="176">
        <f t="shared" si="38"/>
        <v>0</v>
      </c>
      <c r="W362" s="176">
        <f t="shared" si="39"/>
        <v>0</v>
      </c>
      <c r="X362" s="176">
        <f t="shared" si="40"/>
        <v>0</v>
      </c>
      <c r="Y362" s="666">
        <f>VLOOKUP(H362,'3-Productie normen'!A:S,13,FALSE)</f>
        <v>1</v>
      </c>
      <c r="Z362" s="177"/>
      <c r="AB362" s="138">
        <f t="shared" si="41"/>
        <v>9690</v>
      </c>
    </row>
    <row r="363" spans="1:28" ht="14.1" customHeight="1">
      <c r="A363" s="152">
        <v>363</v>
      </c>
      <c r="B363" s="171" t="s">
        <v>277</v>
      </c>
      <c r="C363" s="171" t="s">
        <v>975</v>
      </c>
      <c r="D363" s="526" t="s">
        <v>349</v>
      </c>
      <c r="E363" s="526" t="s">
        <v>915</v>
      </c>
      <c r="F363" s="184" t="s">
        <v>743</v>
      </c>
      <c r="G363" s="184" t="s">
        <v>233</v>
      </c>
      <c r="H363" s="173" t="s">
        <v>1857</v>
      </c>
      <c r="I363" s="184" t="s">
        <v>331</v>
      </c>
      <c r="J363" s="649">
        <v>10</v>
      </c>
      <c r="K363" s="484"/>
      <c r="L363" s="484"/>
      <c r="M363" s="484"/>
      <c r="N363" s="174">
        <v>255</v>
      </c>
      <c r="O363" s="174"/>
      <c r="P363" s="174">
        <v>0</v>
      </c>
      <c r="Q363" s="174"/>
      <c r="R363" s="175" t="e">
        <f t="shared" si="35"/>
        <v>#DIV/0!</v>
      </c>
      <c r="S363" s="175">
        <f t="shared" si="36"/>
        <v>0</v>
      </c>
      <c r="T363" s="175">
        <f t="shared" si="37"/>
        <v>0</v>
      </c>
      <c r="U363" s="176">
        <f>IF(N363="nio",0,IF(N363&gt;0,VLOOKUP(H363,'3-Productie normen'!A:S,VLOOKUP(N363,'3-Productie normen'!S:T,2,FALSE),FALSE)))</f>
        <v>0</v>
      </c>
      <c r="V363" s="176">
        <f t="shared" si="38"/>
        <v>0</v>
      </c>
      <c r="W363" s="176">
        <f t="shared" si="39"/>
        <v>0</v>
      </c>
      <c r="X363" s="176">
        <f t="shared" si="40"/>
        <v>0</v>
      </c>
      <c r="Y363" s="666">
        <f>VLOOKUP(H363,'3-Productie normen'!A:S,13,FALSE)</f>
        <v>1</v>
      </c>
      <c r="Z363" s="177"/>
      <c r="AB363" s="138">
        <f t="shared" si="41"/>
        <v>2550</v>
      </c>
    </row>
    <row r="364" spans="1:28" ht="14.1" customHeight="1">
      <c r="A364" s="152">
        <v>364</v>
      </c>
      <c r="B364" s="171" t="s">
        <v>277</v>
      </c>
      <c r="C364" s="171" t="s">
        <v>975</v>
      </c>
      <c r="D364" s="526" t="s">
        <v>349</v>
      </c>
      <c r="E364" s="526" t="s">
        <v>916</v>
      </c>
      <c r="F364" s="184" t="s">
        <v>587</v>
      </c>
      <c r="G364" s="184" t="s">
        <v>588</v>
      </c>
      <c r="H364" s="137" t="s">
        <v>1857</v>
      </c>
      <c r="I364" s="184" t="s">
        <v>331</v>
      </c>
      <c r="J364" s="649">
        <v>10</v>
      </c>
      <c r="K364" s="484"/>
      <c r="L364" s="484"/>
      <c r="M364" s="484"/>
      <c r="N364" s="174">
        <v>255</v>
      </c>
      <c r="O364" s="174"/>
      <c r="P364" s="174">
        <v>0</v>
      </c>
      <c r="Q364" s="174"/>
      <c r="R364" s="175" t="e">
        <f t="shared" si="35"/>
        <v>#DIV/0!</v>
      </c>
      <c r="S364" s="175">
        <f t="shared" si="36"/>
        <v>0</v>
      </c>
      <c r="T364" s="175">
        <f t="shared" si="37"/>
        <v>0</v>
      </c>
      <c r="U364" s="176">
        <f>IF(N364="nio",0,IF(N364&gt;0,VLOOKUP(H364,'3-Productie normen'!A:S,VLOOKUP(N364,'3-Productie normen'!S:T,2,FALSE),FALSE)))</f>
        <v>0</v>
      </c>
      <c r="V364" s="176">
        <f t="shared" si="38"/>
        <v>0</v>
      </c>
      <c r="W364" s="176">
        <f t="shared" si="39"/>
        <v>0</v>
      </c>
      <c r="X364" s="176">
        <f t="shared" si="40"/>
        <v>0</v>
      </c>
      <c r="Y364" s="666">
        <f>VLOOKUP(H364,'3-Productie normen'!A:S,13,FALSE)</f>
        <v>1</v>
      </c>
      <c r="Z364" s="177"/>
      <c r="AB364" s="138">
        <f t="shared" si="41"/>
        <v>2550</v>
      </c>
    </row>
    <row r="365" spans="1:28" ht="14.1" customHeight="1">
      <c r="A365" s="152">
        <v>365</v>
      </c>
      <c r="B365" s="171" t="s">
        <v>277</v>
      </c>
      <c r="C365" s="171" t="s">
        <v>975</v>
      </c>
      <c r="D365" s="526" t="s">
        <v>349</v>
      </c>
      <c r="E365" s="526" t="s">
        <v>917</v>
      </c>
      <c r="F365" s="184" t="s">
        <v>298</v>
      </c>
      <c r="G365" s="184" t="s">
        <v>286</v>
      </c>
      <c r="H365" s="180" t="s">
        <v>223</v>
      </c>
      <c r="I365" s="184" t="s">
        <v>323</v>
      </c>
      <c r="J365" s="649">
        <v>10</v>
      </c>
      <c r="K365" s="484"/>
      <c r="L365" s="484"/>
      <c r="M365" s="484"/>
      <c r="N365" s="174" t="s">
        <v>223</v>
      </c>
      <c r="O365" s="174"/>
      <c r="P365" s="174">
        <v>0</v>
      </c>
      <c r="Q365" s="174"/>
      <c r="R365" s="175">
        <f t="shared" si="35"/>
        <v>0</v>
      </c>
      <c r="S365" s="175">
        <f t="shared" si="36"/>
        <v>0</v>
      </c>
      <c r="T365" s="175">
        <f t="shared" si="37"/>
        <v>0</v>
      </c>
      <c r="U365" s="176">
        <f>IF(N365="nio",0,IF(N365&gt;0,VLOOKUP(H365,'3-Productie normen'!A:S,VLOOKUP(N365,'3-Productie normen'!S:T,2,FALSE),FALSE)))</f>
        <v>0</v>
      </c>
      <c r="V365" s="176">
        <f t="shared" si="38"/>
        <v>0</v>
      </c>
      <c r="W365" s="176">
        <f t="shared" si="39"/>
        <v>0</v>
      </c>
      <c r="X365" s="176">
        <f t="shared" si="40"/>
        <v>0</v>
      </c>
      <c r="Y365" s="666">
        <f>VLOOKUP(H365,'3-Productie normen'!A:S,13,FALSE)</f>
        <v>0</v>
      </c>
      <c r="Z365" s="177"/>
      <c r="AB365" s="138">
        <f t="shared" si="41"/>
        <v>0</v>
      </c>
    </row>
    <row r="366" spans="1:28" ht="14.1" customHeight="1">
      <c r="A366" s="152">
        <v>366</v>
      </c>
      <c r="B366" s="171" t="s">
        <v>277</v>
      </c>
      <c r="C366" s="171" t="s">
        <v>975</v>
      </c>
      <c r="D366" s="526" t="s">
        <v>349</v>
      </c>
      <c r="E366" s="526" t="s">
        <v>918</v>
      </c>
      <c r="F366" s="184" t="s">
        <v>554</v>
      </c>
      <c r="G366" s="184" t="s">
        <v>316</v>
      </c>
      <c r="H366" s="137" t="s">
        <v>1856</v>
      </c>
      <c r="I366" s="184" t="s">
        <v>323</v>
      </c>
      <c r="J366" s="649">
        <v>10</v>
      </c>
      <c r="K366" s="484"/>
      <c r="L366" s="484"/>
      <c r="M366" s="484"/>
      <c r="N366" s="174">
        <v>255</v>
      </c>
      <c r="O366" s="174"/>
      <c r="P366" s="174">
        <v>0</v>
      </c>
      <c r="Q366" s="174"/>
      <c r="R366" s="175" t="e">
        <f t="shared" si="35"/>
        <v>#DIV/0!</v>
      </c>
      <c r="S366" s="175">
        <f t="shared" si="36"/>
        <v>0</v>
      </c>
      <c r="T366" s="175">
        <f t="shared" si="37"/>
        <v>0</v>
      </c>
      <c r="U366" s="176">
        <f>IF(N366="nio",0,IF(N366&gt;0,VLOOKUP(H366,'3-Productie normen'!A:S,VLOOKUP(N366,'3-Productie normen'!S:T,2,FALSE),FALSE)))</f>
        <v>0</v>
      </c>
      <c r="V366" s="176">
        <f t="shared" si="38"/>
        <v>0</v>
      </c>
      <c r="W366" s="176">
        <f t="shared" si="39"/>
        <v>0</v>
      </c>
      <c r="X366" s="176">
        <f t="shared" si="40"/>
        <v>0</v>
      </c>
      <c r="Y366" s="666">
        <f>VLOOKUP(H366,'3-Productie normen'!A:S,13,FALSE)</f>
        <v>5</v>
      </c>
      <c r="Z366" s="177"/>
      <c r="AB366" s="138">
        <f t="shared" si="41"/>
        <v>2550</v>
      </c>
    </row>
    <row r="367" spans="1:28" ht="14.1" customHeight="1">
      <c r="A367" s="152">
        <v>367</v>
      </c>
      <c r="B367" s="171" t="s">
        <v>277</v>
      </c>
      <c r="C367" s="171" t="s">
        <v>975</v>
      </c>
      <c r="D367" s="526" t="s">
        <v>349</v>
      </c>
      <c r="E367" s="526" t="s">
        <v>919</v>
      </c>
      <c r="F367" s="184" t="s">
        <v>281</v>
      </c>
      <c r="G367" s="184" t="s">
        <v>233</v>
      </c>
      <c r="H367" s="173" t="s">
        <v>1857</v>
      </c>
      <c r="I367" s="184" t="s">
        <v>323</v>
      </c>
      <c r="J367" s="649">
        <v>15</v>
      </c>
      <c r="K367" s="484"/>
      <c r="L367" s="484"/>
      <c r="M367" s="484"/>
      <c r="N367" s="174">
        <v>255</v>
      </c>
      <c r="O367" s="174"/>
      <c r="P367" s="174">
        <v>0</v>
      </c>
      <c r="Q367" s="174"/>
      <c r="R367" s="175" t="e">
        <f t="shared" si="35"/>
        <v>#DIV/0!</v>
      </c>
      <c r="S367" s="175">
        <f t="shared" si="36"/>
        <v>0</v>
      </c>
      <c r="T367" s="175">
        <f t="shared" si="37"/>
        <v>0</v>
      </c>
      <c r="U367" s="176">
        <f>IF(N367="nio",0,IF(N367&gt;0,VLOOKUP(H367,'3-Productie normen'!A:S,VLOOKUP(N367,'3-Productie normen'!S:T,2,FALSE),FALSE)))</f>
        <v>0</v>
      </c>
      <c r="V367" s="176">
        <f t="shared" si="38"/>
        <v>0</v>
      </c>
      <c r="W367" s="176">
        <f t="shared" si="39"/>
        <v>0</v>
      </c>
      <c r="X367" s="176">
        <f t="shared" si="40"/>
        <v>0</v>
      </c>
      <c r="Y367" s="666">
        <f>VLOOKUP(H367,'3-Productie normen'!A:S,13,FALSE)</f>
        <v>1</v>
      </c>
      <c r="Z367" s="177"/>
      <c r="AB367" s="138">
        <f t="shared" si="41"/>
        <v>3825</v>
      </c>
    </row>
    <row r="368" spans="1:28" ht="14.1" customHeight="1">
      <c r="A368" s="152">
        <v>368</v>
      </c>
      <c r="B368" s="171" t="s">
        <v>277</v>
      </c>
      <c r="C368" s="171" t="s">
        <v>975</v>
      </c>
      <c r="D368" s="526" t="s">
        <v>349</v>
      </c>
      <c r="E368" s="526" t="s">
        <v>920</v>
      </c>
      <c r="F368" s="184" t="s">
        <v>313</v>
      </c>
      <c r="G368" s="184" t="s">
        <v>314</v>
      </c>
      <c r="H368" s="184" t="s">
        <v>1859</v>
      </c>
      <c r="I368" s="184" t="s">
        <v>323</v>
      </c>
      <c r="J368" s="649">
        <v>8</v>
      </c>
      <c r="K368" s="484"/>
      <c r="L368" s="484"/>
      <c r="M368" s="484"/>
      <c r="N368" s="174">
        <v>255</v>
      </c>
      <c r="O368" s="174"/>
      <c r="P368" s="174">
        <v>0</v>
      </c>
      <c r="Q368" s="174"/>
      <c r="R368" s="175" t="e">
        <f t="shared" si="35"/>
        <v>#DIV/0!</v>
      </c>
      <c r="S368" s="175">
        <f t="shared" si="36"/>
        <v>0</v>
      </c>
      <c r="T368" s="175">
        <f t="shared" si="37"/>
        <v>0</v>
      </c>
      <c r="U368" s="176">
        <f>IF(N368="nio",0,IF(N368&gt;0,VLOOKUP(H368,'3-Productie normen'!A:S,VLOOKUP(N368,'3-Productie normen'!S:T,2,FALSE),FALSE)))</f>
        <v>0</v>
      </c>
      <c r="V368" s="176">
        <f t="shared" si="38"/>
        <v>0</v>
      </c>
      <c r="W368" s="176">
        <f t="shared" si="39"/>
        <v>0</v>
      </c>
      <c r="X368" s="176">
        <f t="shared" si="40"/>
        <v>0</v>
      </c>
      <c r="Y368" s="666">
        <f>VLOOKUP(H368,'3-Productie normen'!A:S,13,FALSE)</f>
        <v>2</v>
      </c>
      <c r="Z368" s="177"/>
      <c r="AB368" s="138">
        <f t="shared" si="41"/>
        <v>2040</v>
      </c>
    </row>
    <row r="369" spans="1:28" ht="14.1" customHeight="1">
      <c r="A369" s="152">
        <v>369</v>
      </c>
      <c r="B369" s="171" t="s">
        <v>277</v>
      </c>
      <c r="C369" s="171" t="s">
        <v>975</v>
      </c>
      <c r="D369" s="526" t="s">
        <v>349</v>
      </c>
      <c r="E369" s="526" t="s">
        <v>921</v>
      </c>
      <c r="F369" s="184" t="s">
        <v>743</v>
      </c>
      <c r="G369" s="184" t="s">
        <v>286</v>
      </c>
      <c r="H369" s="180" t="s">
        <v>223</v>
      </c>
      <c r="I369" s="184" t="s">
        <v>324</v>
      </c>
      <c r="J369" s="649">
        <v>32</v>
      </c>
      <c r="K369" s="484"/>
      <c r="L369" s="484"/>
      <c r="M369" s="484"/>
      <c r="N369" s="541" t="s">
        <v>223</v>
      </c>
      <c r="O369" s="174"/>
      <c r="P369" s="174">
        <v>0</v>
      </c>
      <c r="Q369" s="174"/>
      <c r="R369" s="175">
        <f t="shared" si="35"/>
        <v>0</v>
      </c>
      <c r="S369" s="175">
        <f t="shared" si="36"/>
        <v>0</v>
      </c>
      <c r="T369" s="175">
        <f t="shared" si="37"/>
        <v>0</v>
      </c>
      <c r="U369" s="176">
        <f>IF(N369="nio",0,IF(N369&gt;0,VLOOKUP(H369,'3-Productie normen'!A:S,VLOOKUP(N369,'3-Productie normen'!S:T,2,FALSE),FALSE)))</f>
        <v>0</v>
      </c>
      <c r="V369" s="176">
        <f t="shared" si="38"/>
        <v>0</v>
      </c>
      <c r="W369" s="176">
        <f t="shared" si="39"/>
        <v>0</v>
      </c>
      <c r="X369" s="176">
        <f t="shared" si="40"/>
        <v>0</v>
      </c>
      <c r="Y369" s="666">
        <f>VLOOKUP(H369,'3-Productie normen'!A:S,13,FALSE)</f>
        <v>0</v>
      </c>
      <c r="Z369" s="177"/>
      <c r="AB369" s="138">
        <f t="shared" si="41"/>
        <v>0</v>
      </c>
    </row>
    <row r="370" spans="1:28" ht="14.1" customHeight="1">
      <c r="A370" s="152">
        <v>370</v>
      </c>
      <c r="B370" s="171" t="s">
        <v>277</v>
      </c>
      <c r="C370" s="171" t="s">
        <v>975</v>
      </c>
      <c r="D370" s="526" t="s">
        <v>349</v>
      </c>
      <c r="E370" s="526" t="s">
        <v>922</v>
      </c>
      <c r="F370" s="184" t="s">
        <v>563</v>
      </c>
      <c r="G370" s="184" t="s">
        <v>458</v>
      </c>
      <c r="H370" s="184" t="s">
        <v>458</v>
      </c>
      <c r="I370" s="184" t="s">
        <v>323</v>
      </c>
      <c r="J370" s="649">
        <v>11</v>
      </c>
      <c r="K370" s="484"/>
      <c r="L370" s="484"/>
      <c r="M370" s="484"/>
      <c r="N370" s="174">
        <v>52</v>
      </c>
      <c r="O370" s="174"/>
      <c r="P370" s="174">
        <v>0</v>
      </c>
      <c r="Q370" s="174"/>
      <c r="R370" s="175" t="e">
        <f t="shared" si="35"/>
        <v>#DIV/0!</v>
      </c>
      <c r="S370" s="175">
        <f t="shared" si="36"/>
        <v>0</v>
      </c>
      <c r="T370" s="175">
        <f t="shared" si="37"/>
        <v>0</v>
      </c>
      <c r="U370" s="176">
        <f>IF(N370="nio",0,IF(N370&gt;0,VLOOKUP(H370,'3-Productie normen'!A:S,VLOOKUP(N370,'3-Productie normen'!S:T,2,FALSE),FALSE)))</f>
        <v>0</v>
      </c>
      <c r="V370" s="176">
        <f t="shared" si="38"/>
        <v>0</v>
      </c>
      <c r="W370" s="176">
        <f t="shared" si="39"/>
        <v>0</v>
      </c>
      <c r="X370" s="176">
        <f t="shared" si="40"/>
        <v>0</v>
      </c>
      <c r="Y370" s="666">
        <f>VLOOKUP(H370,'3-Productie normen'!A:S,13,FALSE)</f>
        <v>5</v>
      </c>
      <c r="Z370" s="177"/>
      <c r="AB370" s="138">
        <f t="shared" si="41"/>
        <v>572</v>
      </c>
    </row>
    <row r="371" spans="1:28" ht="14.1" customHeight="1">
      <c r="A371" s="152">
        <v>371</v>
      </c>
      <c r="B371" s="171" t="s">
        <v>277</v>
      </c>
      <c r="C371" s="171" t="s">
        <v>975</v>
      </c>
      <c r="D371" s="526" t="s">
        <v>349</v>
      </c>
      <c r="E371" s="526" t="s">
        <v>923</v>
      </c>
      <c r="F371" s="184" t="s">
        <v>281</v>
      </c>
      <c r="G371" s="184" t="s">
        <v>233</v>
      </c>
      <c r="H371" s="173" t="s">
        <v>1857</v>
      </c>
      <c r="I371" s="184" t="s">
        <v>324</v>
      </c>
      <c r="J371" s="649">
        <v>56</v>
      </c>
      <c r="K371" s="484"/>
      <c r="L371" s="484"/>
      <c r="M371" s="484"/>
      <c r="N371" s="174">
        <v>255</v>
      </c>
      <c r="O371" s="174"/>
      <c r="P371" s="174">
        <v>0</v>
      </c>
      <c r="Q371" s="174"/>
      <c r="R371" s="175" t="e">
        <f t="shared" si="35"/>
        <v>#DIV/0!</v>
      </c>
      <c r="S371" s="175">
        <f t="shared" si="36"/>
        <v>0</v>
      </c>
      <c r="T371" s="175">
        <f t="shared" si="37"/>
        <v>0</v>
      </c>
      <c r="U371" s="176">
        <f>IF(N371="nio",0,IF(N371&gt;0,VLOOKUP(H371,'3-Productie normen'!A:S,VLOOKUP(N371,'3-Productie normen'!S:T,2,FALSE),FALSE)))</f>
        <v>0</v>
      </c>
      <c r="V371" s="176">
        <f t="shared" si="38"/>
        <v>0</v>
      </c>
      <c r="W371" s="176">
        <f t="shared" si="39"/>
        <v>0</v>
      </c>
      <c r="X371" s="176">
        <f t="shared" si="40"/>
        <v>0</v>
      </c>
      <c r="Y371" s="666">
        <f>VLOOKUP(H371,'3-Productie normen'!A:S,13,FALSE)</f>
        <v>1</v>
      </c>
      <c r="Z371" s="177"/>
      <c r="AB371" s="138">
        <f t="shared" si="41"/>
        <v>14280</v>
      </c>
    </row>
    <row r="372" spans="1:28" ht="14.1" customHeight="1">
      <c r="A372" s="152">
        <v>372</v>
      </c>
      <c r="B372" s="171" t="s">
        <v>277</v>
      </c>
      <c r="C372" s="171" t="s">
        <v>975</v>
      </c>
      <c r="D372" s="526" t="s">
        <v>349</v>
      </c>
      <c r="E372" s="526" t="s">
        <v>924</v>
      </c>
      <c r="F372" s="184" t="s">
        <v>281</v>
      </c>
      <c r="G372" s="184" t="s">
        <v>233</v>
      </c>
      <c r="H372" s="173" t="s">
        <v>1857</v>
      </c>
      <c r="I372" s="184" t="s">
        <v>324</v>
      </c>
      <c r="J372" s="649">
        <v>10</v>
      </c>
      <c r="K372" s="484"/>
      <c r="L372" s="484"/>
      <c r="M372" s="484"/>
      <c r="N372" s="174">
        <v>255</v>
      </c>
      <c r="O372" s="174"/>
      <c r="P372" s="174">
        <v>0</v>
      </c>
      <c r="Q372" s="174"/>
      <c r="R372" s="175" t="e">
        <f t="shared" si="35"/>
        <v>#DIV/0!</v>
      </c>
      <c r="S372" s="175">
        <f t="shared" si="36"/>
        <v>0</v>
      </c>
      <c r="T372" s="175">
        <f t="shared" si="37"/>
        <v>0</v>
      </c>
      <c r="U372" s="176">
        <f>IF(N372="nio",0,IF(N372&gt;0,VLOOKUP(H372,'3-Productie normen'!A:S,VLOOKUP(N372,'3-Productie normen'!S:T,2,FALSE),FALSE)))</f>
        <v>0</v>
      </c>
      <c r="V372" s="176">
        <f t="shared" si="38"/>
        <v>0</v>
      </c>
      <c r="W372" s="176">
        <f t="shared" si="39"/>
        <v>0</v>
      </c>
      <c r="X372" s="176">
        <f t="shared" si="40"/>
        <v>0</v>
      </c>
      <c r="Y372" s="666">
        <f>VLOOKUP(H372,'3-Productie normen'!A:S,13,FALSE)</f>
        <v>1</v>
      </c>
      <c r="Z372" s="177"/>
      <c r="AB372" s="138">
        <f t="shared" si="41"/>
        <v>2550</v>
      </c>
    </row>
    <row r="373" spans="1:28" ht="14.1" customHeight="1">
      <c r="A373" s="152">
        <v>373</v>
      </c>
      <c r="B373" s="171" t="s">
        <v>277</v>
      </c>
      <c r="C373" s="171" t="s">
        <v>975</v>
      </c>
      <c r="D373" s="526" t="s">
        <v>349</v>
      </c>
      <c r="E373" s="526" t="s">
        <v>925</v>
      </c>
      <c r="F373" s="184" t="s">
        <v>281</v>
      </c>
      <c r="G373" s="184" t="s">
        <v>233</v>
      </c>
      <c r="H373" s="173" t="s">
        <v>1857</v>
      </c>
      <c r="I373" s="184" t="s">
        <v>324</v>
      </c>
      <c r="J373" s="649">
        <v>10</v>
      </c>
      <c r="K373" s="484"/>
      <c r="L373" s="484"/>
      <c r="M373" s="484"/>
      <c r="N373" s="174">
        <v>255</v>
      </c>
      <c r="O373" s="174"/>
      <c r="P373" s="174">
        <v>0</v>
      </c>
      <c r="Q373" s="174"/>
      <c r="R373" s="175" t="e">
        <f t="shared" si="35"/>
        <v>#DIV/0!</v>
      </c>
      <c r="S373" s="175">
        <f t="shared" si="36"/>
        <v>0</v>
      </c>
      <c r="T373" s="175">
        <f t="shared" si="37"/>
        <v>0</v>
      </c>
      <c r="U373" s="176">
        <f>IF(N373="nio",0,IF(N373&gt;0,VLOOKUP(H373,'3-Productie normen'!A:S,VLOOKUP(N373,'3-Productie normen'!S:T,2,FALSE),FALSE)))</f>
        <v>0</v>
      </c>
      <c r="V373" s="176">
        <f t="shared" si="38"/>
        <v>0</v>
      </c>
      <c r="W373" s="176">
        <f t="shared" si="39"/>
        <v>0</v>
      </c>
      <c r="X373" s="176">
        <f t="shared" si="40"/>
        <v>0</v>
      </c>
      <c r="Y373" s="666">
        <f>VLOOKUP(H373,'3-Productie normen'!A:S,13,FALSE)</f>
        <v>1</v>
      </c>
      <c r="Z373" s="177"/>
      <c r="AB373" s="138">
        <f t="shared" si="41"/>
        <v>2550</v>
      </c>
    </row>
    <row r="374" spans="1:28" ht="14.1" customHeight="1">
      <c r="A374" s="152">
        <v>374</v>
      </c>
      <c r="B374" s="171" t="s">
        <v>277</v>
      </c>
      <c r="C374" s="171" t="s">
        <v>975</v>
      </c>
      <c r="D374" s="526" t="s">
        <v>349</v>
      </c>
      <c r="E374" s="526" t="s">
        <v>926</v>
      </c>
      <c r="F374" s="184" t="s">
        <v>927</v>
      </c>
      <c r="G374" s="184" t="s">
        <v>286</v>
      </c>
      <c r="H374" s="180" t="s">
        <v>223</v>
      </c>
      <c r="I374" s="184" t="s">
        <v>323</v>
      </c>
      <c r="J374" s="649">
        <v>10</v>
      </c>
      <c r="K374" s="484"/>
      <c r="L374" s="484"/>
      <c r="M374" s="484"/>
      <c r="N374" s="540" t="s">
        <v>223</v>
      </c>
      <c r="O374" s="174"/>
      <c r="P374" s="174">
        <v>0</v>
      </c>
      <c r="Q374" s="174"/>
      <c r="R374" s="175">
        <f t="shared" si="35"/>
        <v>0</v>
      </c>
      <c r="S374" s="175">
        <f t="shared" si="36"/>
        <v>0</v>
      </c>
      <c r="T374" s="175">
        <f t="shared" si="37"/>
        <v>0</v>
      </c>
      <c r="U374" s="176">
        <f>IF(N374="nio",0,IF(N374&gt;0,VLOOKUP(H374,'3-Productie normen'!A:S,VLOOKUP(N374,'3-Productie normen'!S:T,2,FALSE),FALSE)))</f>
        <v>0</v>
      </c>
      <c r="V374" s="176">
        <f t="shared" si="38"/>
        <v>0</v>
      </c>
      <c r="W374" s="176">
        <f t="shared" si="39"/>
        <v>0</v>
      </c>
      <c r="X374" s="176">
        <f t="shared" si="40"/>
        <v>0</v>
      </c>
      <c r="Y374" s="666">
        <f>VLOOKUP(H374,'3-Productie normen'!A:S,13,FALSE)</f>
        <v>0</v>
      </c>
      <c r="Z374" s="177"/>
      <c r="AB374" s="138">
        <f t="shared" si="41"/>
        <v>0</v>
      </c>
    </row>
    <row r="375" spans="1:28" ht="14.1" customHeight="1">
      <c r="A375" s="152">
        <v>375</v>
      </c>
      <c r="B375" s="171" t="s">
        <v>277</v>
      </c>
      <c r="C375" s="171" t="s">
        <v>975</v>
      </c>
      <c r="D375" s="526" t="s">
        <v>349</v>
      </c>
      <c r="E375" s="526" t="s">
        <v>928</v>
      </c>
      <c r="F375" s="184" t="s">
        <v>929</v>
      </c>
      <c r="G375" s="184" t="s">
        <v>652</v>
      </c>
      <c r="H375" s="184" t="s">
        <v>1856</v>
      </c>
      <c r="I375" s="184" t="s">
        <v>323</v>
      </c>
      <c r="J375" s="649">
        <v>4</v>
      </c>
      <c r="K375" s="484"/>
      <c r="L375" s="484"/>
      <c r="M375" s="484"/>
      <c r="N375" s="174">
        <v>255</v>
      </c>
      <c r="O375" s="174"/>
      <c r="P375" s="174">
        <v>0</v>
      </c>
      <c r="Q375" s="174"/>
      <c r="R375" s="175" t="e">
        <f t="shared" si="35"/>
        <v>#DIV/0!</v>
      </c>
      <c r="S375" s="175">
        <f t="shared" si="36"/>
        <v>0</v>
      </c>
      <c r="T375" s="175">
        <f t="shared" si="37"/>
        <v>0</v>
      </c>
      <c r="U375" s="176">
        <f>IF(N375="nio",0,IF(N375&gt;0,VLOOKUP(H375,'3-Productie normen'!A:S,VLOOKUP(N375,'3-Productie normen'!S:T,2,FALSE),FALSE)))</f>
        <v>0</v>
      </c>
      <c r="V375" s="176">
        <f t="shared" si="38"/>
        <v>0</v>
      </c>
      <c r="W375" s="176">
        <f t="shared" si="39"/>
        <v>0</v>
      </c>
      <c r="X375" s="176">
        <f t="shared" si="40"/>
        <v>0</v>
      </c>
      <c r="Y375" s="666">
        <f>VLOOKUP(H375,'3-Productie normen'!A:S,13,FALSE)</f>
        <v>5</v>
      </c>
      <c r="Z375" s="177"/>
      <c r="AB375" s="138">
        <f t="shared" si="41"/>
        <v>1020</v>
      </c>
    </row>
    <row r="376" spans="1:28" ht="14.1" customHeight="1">
      <c r="A376" s="152">
        <v>376</v>
      </c>
      <c r="B376" s="171" t="s">
        <v>277</v>
      </c>
      <c r="C376" s="171" t="s">
        <v>975</v>
      </c>
      <c r="D376" s="526" t="s">
        <v>349</v>
      </c>
      <c r="E376" s="526" t="s">
        <v>930</v>
      </c>
      <c r="F376" s="184" t="s">
        <v>931</v>
      </c>
      <c r="G376" s="184" t="s">
        <v>18</v>
      </c>
      <c r="H376" s="184" t="s">
        <v>18</v>
      </c>
      <c r="I376" s="184" t="s">
        <v>322</v>
      </c>
      <c r="J376" s="649">
        <v>5</v>
      </c>
      <c r="K376" s="484"/>
      <c r="L376" s="484"/>
      <c r="M376" s="484"/>
      <c r="N376" s="174">
        <v>255</v>
      </c>
      <c r="O376" s="174"/>
      <c r="P376" s="174">
        <v>0</v>
      </c>
      <c r="Q376" s="174"/>
      <c r="R376" s="175" t="e">
        <f t="shared" si="35"/>
        <v>#DIV/0!</v>
      </c>
      <c r="S376" s="175">
        <f t="shared" si="36"/>
        <v>0</v>
      </c>
      <c r="T376" s="175">
        <f t="shared" si="37"/>
        <v>0</v>
      </c>
      <c r="U376" s="176">
        <f>IF(N376="nio",0,IF(N376&gt;0,VLOOKUP(H376,'3-Productie normen'!A:S,VLOOKUP(N376,'3-Productie normen'!S:T,2,FALSE),FALSE)))</f>
        <v>0</v>
      </c>
      <c r="V376" s="176">
        <f t="shared" si="38"/>
        <v>0</v>
      </c>
      <c r="W376" s="176">
        <f t="shared" si="39"/>
        <v>0</v>
      </c>
      <c r="X376" s="176">
        <f t="shared" si="40"/>
        <v>0</v>
      </c>
      <c r="Y376" s="666">
        <f>VLOOKUP(H376,'3-Productie normen'!A:S,13,FALSE)</f>
        <v>3</v>
      </c>
      <c r="Z376" s="177"/>
      <c r="AB376" s="138">
        <f t="shared" si="41"/>
        <v>1275</v>
      </c>
    </row>
    <row r="377" spans="1:28" ht="14.1" customHeight="1">
      <c r="A377" s="152">
        <v>377</v>
      </c>
      <c r="B377" s="171" t="s">
        <v>277</v>
      </c>
      <c r="C377" s="171" t="s">
        <v>975</v>
      </c>
      <c r="D377" s="526" t="s">
        <v>349</v>
      </c>
      <c r="E377" s="526" t="s">
        <v>932</v>
      </c>
      <c r="F377" s="184" t="s">
        <v>933</v>
      </c>
      <c r="G377" s="184" t="s">
        <v>18</v>
      </c>
      <c r="H377" s="137" t="s">
        <v>18</v>
      </c>
      <c r="I377" s="184" t="s">
        <v>322</v>
      </c>
      <c r="J377" s="649">
        <v>5</v>
      </c>
      <c r="K377" s="484"/>
      <c r="L377" s="484"/>
      <c r="M377" s="484"/>
      <c r="N377" s="174">
        <v>255</v>
      </c>
      <c r="O377" s="174"/>
      <c r="P377" s="174">
        <v>0</v>
      </c>
      <c r="Q377" s="174"/>
      <c r="R377" s="175" t="e">
        <f t="shared" si="35"/>
        <v>#DIV/0!</v>
      </c>
      <c r="S377" s="175">
        <f t="shared" si="36"/>
        <v>0</v>
      </c>
      <c r="T377" s="175">
        <f t="shared" si="37"/>
        <v>0</v>
      </c>
      <c r="U377" s="176">
        <f>IF(N377="nio",0,IF(N377&gt;0,VLOOKUP(H377,'3-Productie normen'!A:S,VLOOKUP(N377,'3-Productie normen'!S:T,2,FALSE),FALSE)))</f>
        <v>0</v>
      </c>
      <c r="V377" s="176">
        <f t="shared" si="38"/>
        <v>0</v>
      </c>
      <c r="W377" s="176">
        <f t="shared" si="39"/>
        <v>0</v>
      </c>
      <c r="X377" s="176">
        <f t="shared" si="40"/>
        <v>0</v>
      </c>
      <c r="Y377" s="666">
        <f>VLOOKUP(H377,'3-Productie normen'!A:S,13,FALSE)</f>
        <v>3</v>
      </c>
      <c r="Z377" s="177"/>
      <c r="AB377" s="138">
        <f t="shared" si="41"/>
        <v>1275</v>
      </c>
    </row>
    <row r="378" spans="1:28" ht="14.1" customHeight="1">
      <c r="A378" s="152">
        <v>378</v>
      </c>
      <c r="B378" s="171" t="s">
        <v>277</v>
      </c>
      <c r="C378" s="171" t="s">
        <v>975</v>
      </c>
      <c r="D378" s="526" t="s">
        <v>349</v>
      </c>
      <c r="E378" s="526" t="s">
        <v>934</v>
      </c>
      <c r="F378" s="184" t="s">
        <v>298</v>
      </c>
      <c r="G378" s="184" t="s">
        <v>233</v>
      </c>
      <c r="H378" s="137" t="s">
        <v>1857</v>
      </c>
      <c r="I378" s="184" t="s">
        <v>323</v>
      </c>
      <c r="J378" s="649">
        <v>10</v>
      </c>
      <c r="K378" s="484"/>
      <c r="L378" s="484"/>
      <c r="M378" s="484"/>
      <c r="N378" s="174">
        <v>255</v>
      </c>
      <c r="O378" s="174"/>
      <c r="P378" s="174">
        <v>0</v>
      </c>
      <c r="Q378" s="174"/>
      <c r="R378" s="175" t="e">
        <f t="shared" si="35"/>
        <v>#DIV/0!</v>
      </c>
      <c r="S378" s="175">
        <f t="shared" si="36"/>
        <v>0</v>
      </c>
      <c r="T378" s="175">
        <f t="shared" si="37"/>
        <v>0</v>
      </c>
      <c r="U378" s="176">
        <f>IF(N378="nio",0,IF(N378&gt;0,VLOOKUP(H378,'3-Productie normen'!A:S,VLOOKUP(N378,'3-Productie normen'!S:T,2,FALSE),FALSE)))</f>
        <v>0</v>
      </c>
      <c r="V378" s="176">
        <f t="shared" si="38"/>
        <v>0</v>
      </c>
      <c r="W378" s="176">
        <f t="shared" si="39"/>
        <v>0</v>
      </c>
      <c r="X378" s="176">
        <f t="shared" si="40"/>
        <v>0</v>
      </c>
      <c r="Y378" s="666">
        <f>VLOOKUP(H378,'3-Productie normen'!A:S,13,FALSE)</f>
        <v>1</v>
      </c>
      <c r="Z378" s="177"/>
      <c r="AB378" s="138">
        <f t="shared" si="41"/>
        <v>2550</v>
      </c>
    </row>
    <row r="379" spans="1:28" ht="14.1" customHeight="1">
      <c r="A379" s="152">
        <v>379</v>
      </c>
      <c r="B379" s="171" t="s">
        <v>277</v>
      </c>
      <c r="C379" s="171" t="s">
        <v>975</v>
      </c>
      <c r="D379" s="526" t="s">
        <v>349</v>
      </c>
      <c r="E379" s="526" t="s">
        <v>935</v>
      </c>
      <c r="F379" s="184" t="s">
        <v>315</v>
      </c>
      <c r="G379" s="184" t="s">
        <v>316</v>
      </c>
      <c r="H379" s="137" t="s">
        <v>1856</v>
      </c>
      <c r="I379" s="184" t="s">
        <v>323</v>
      </c>
      <c r="J379" s="649">
        <v>28</v>
      </c>
      <c r="K379" s="484"/>
      <c r="L379" s="484"/>
      <c r="M379" s="484"/>
      <c r="N379" s="174">
        <v>255</v>
      </c>
      <c r="O379" s="174"/>
      <c r="P379" s="174">
        <v>0</v>
      </c>
      <c r="Q379" s="174"/>
      <c r="R379" s="175" t="e">
        <f t="shared" si="35"/>
        <v>#DIV/0!</v>
      </c>
      <c r="S379" s="175">
        <f t="shared" si="36"/>
        <v>0</v>
      </c>
      <c r="T379" s="175">
        <f t="shared" si="37"/>
        <v>0</v>
      </c>
      <c r="U379" s="176">
        <f>IF(N379="nio",0,IF(N379&gt;0,VLOOKUP(H379,'3-Productie normen'!A:S,VLOOKUP(N379,'3-Productie normen'!S:T,2,FALSE),FALSE)))</f>
        <v>0</v>
      </c>
      <c r="V379" s="176">
        <f t="shared" si="38"/>
        <v>0</v>
      </c>
      <c r="W379" s="176">
        <f t="shared" si="39"/>
        <v>0</v>
      </c>
      <c r="X379" s="176">
        <f t="shared" si="40"/>
        <v>0</v>
      </c>
      <c r="Y379" s="666">
        <f>VLOOKUP(H379,'3-Productie normen'!A:S,13,FALSE)</f>
        <v>5</v>
      </c>
      <c r="Z379" s="177"/>
      <c r="AB379" s="138">
        <f t="shared" si="41"/>
        <v>7140</v>
      </c>
    </row>
    <row r="380" spans="1:28" ht="14.1" customHeight="1">
      <c r="A380" s="152">
        <v>380</v>
      </c>
      <c r="B380" s="171" t="s">
        <v>277</v>
      </c>
      <c r="C380" s="171" t="s">
        <v>975</v>
      </c>
      <c r="D380" s="526" t="s">
        <v>349</v>
      </c>
      <c r="E380" s="526" t="s">
        <v>936</v>
      </c>
      <c r="F380" s="184" t="s">
        <v>937</v>
      </c>
      <c r="G380" s="184" t="s">
        <v>652</v>
      </c>
      <c r="H380" s="184" t="s">
        <v>1856</v>
      </c>
      <c r="I380" s="184" t="s">
        <v>323</v>
      </c>
      <c r="J380" s="649">
        <v>5</v>
      </c>
      <c r="K380" s="484"/>
      <c r="L380" s="484"/>
      <c r="M380" s="484"/>
      <c r="N380" s="174">
        <v>255</v>
      </c>
      <c r="O380" s="174"/>
      <c r="P380" s="174">
        <v>0</v>
      </c>
      <c r="Q380" s="174"/>
      <c r="R380" s="175" t="e">
        <f t="shared" si="35"/>
        <v>#DIV/0!</v>
      </c>
      <c r="S380" s="175">
        <f t="shared" si="36"/>
        <v>0</v>
      </c>
      <c r="T380" s="175">
        <f t="shared" si="37"/>
        <v>0</v>
      </c>
      <c r="U380" s="176">
        <f>IF(N380="nio",0,IF(N380&gt;0,VLOOKUP(H380,'3-Productie normen'!A:S,VLOOKUP(N380,'3-Productie normen'!S:T,2,FALSE),FALSE)))</f>
        <v>0</v>
      </c>
      <c r="V380" s="176">
        <f t="shared" si="38"/>
        <v>0</v>
      </c>
      <c r="W380" s="176">
        <f t="shared" si="39"/>
        <v>0</v>
      </c>
      <c r="X380" s="176">
        <f t="shared" si="40"/>
        <v>0</v>
      </c>
      <c r="Y380" s="666">
        <f>VLOOKUP(H380,'3-Productie normen'!A:S,13,FALSE)</f>
        <v>5</v>
      </c>
      <c r="Z380" s="177"/>
      <c r="AB380" s="138">
        <f t="shared" si="41"/>
        <v>1275</v>
      </c>
    </row>
    <row r="381" spans="1:28" ht="14.1" customHeight="1">
      <c r="A381" s="152">
        <v>381</v>
      </c>
      <c r="B381" s="171" t="s">
        <v>277</v>
      </c>
      <c r="C381" s="171" t="s">
        <v>975</v>
      </c>
      <c r="D381" s="526" t="s">
        <v>349</v>
      </c>
      <c r="E381" s="526" t="s">
        <v>910</v>
      </c>
      <c r="F381" s="184" t="s">
        <v>298</v>
      </c>
      <c r="G381" s="184" t="s">
        <v>233</v>
      </c>
      <c r="H381" s="137" t="s">
        <v>1857</v>
      </c>
      <c r="I381" s="184" t="s">
        <v>323</v>
      </c>
      <c r="J381" s="649">
        <v>10</v>
      </c>
      <c r="K381" s="484"/>
      <c r="L381" s="484"/>
      <c r="M381" s="484"/>
      <c r="N381" s="174">
        <v>255</v>
      </c>
      <c r="O381" s="174"/>
      <c r="P381" s="174">
        <v>0</v>
      </c>
      <c r="Q381" s="174"/>
      <c r="R381" s="175" t="e">
        <f t="shared" si="35"/>
        <v>#DIV/0!</v>
      </c>
      <c r="S381" s="175">
        <f t="shared" si="36"/>
        <v>0</v>
      </c>
      <c r="T381" s="175">
        <f t="shared" si="37"/>
        <v>0</v>
      </c>
      <c r="U381" s="176">
        <f>IF(N381="nio",0,IF(N381&gt;0,VLOOKUP(H381,'3-Productie normen'!A:S,VLOOKUP(N381,'3-Productie normen'!S:T,2,FALSE),FALSE)))</f>
        <v>0</v>
      </c>
      <c r="V381" s="176">
        <f t="shared" si="38"/>
        <v>0</v>
      </c>
      <c r="W381" s="176">
        <f t="shared" si="39"/>
        <v>0</v>
      </c>
      <c r="X381" s="176">
        <f t="shared" si="40"/>
        <v>0</v>
      </c>
      <c r="Y381" s="666">
        <f>VLOOKUP(H381,'3-Productie normen'!A:S,13,FALSE)</f>
        <v>1</v>
      </c>
      <c r="Z381" s="177"/>
      <c r="AB381" s="138">
        <f t="shared" si="41"/>
        <v>2550</v>
      </c>
    </row>
    <row r="382" spans="1:28" ht="14.1" customHeight="1">
      <c r="A382" s="152">
        <v>382</v>
      </c>
      <c r="B382" s="171" t="s">
        <v>277</v>
      </c>
      <c r="C382" s="171" t="s">
        <v>975</v>
      </c>
      <c r="D382" s="526" t="s">
        <v>279</v>
      </c>
      <c r="E382" s="526" t="s">
        <v>938</v>
      </c>
      <c r="F382" s="184" t="s">
        <v>554</v>
      </c>
      <c r="G382" s="184" t="s">
        <v>316</v>
      </c>
      <c r="H382" s="137" t="s">
        <v>1856</v>
      </c>
      <c r="I382" s="184" t="s">
        <v>333</v>
      </c>
      <c r="J382" s="649">
        <v>34</v>
      </c>
      <c r="K382" s="484"/>
      <c r="L382" s="484"/>
      <c r="M382" s="484"/>
      <c r="N382" s="174">
        <v>255</v>
      </c>
      <c r="O382" s="174"/>
      <c r="P382" s="174">
        <v>0</v>
      </c>
      <c r="Q382" s="174"/>
      <c r="R382" s="175" t="e">
        <f t="shared" si="35"/>
        <v>#DIV/0!</v>
      </c>
      <c r="S382" s="175">
        <f t="shared" si="36"/>
        <v>0</v>
      </c>
      <c r="T382" s="175">
        <f t="shared" si="37"/>
        <v>0</v>
      </c>
      <c r="U382" s="176">
        <f>IF(N382="nio",0,IF(N382&gt;0,VLOOKUP(H382,'3-Productie normen'!A:S,VLOOKUP(N382,'3-Productie normen'!S:T,2,FALSE),FALSE)))</f>
        <v>0</v>
      </c>
      <c r="V382" s="176">
        <f t="shared" si="38"/>
        <v>0</v>
      </c>
      <c r="W382" s="176">
        <f t="shared" si="39"/>
        <v>0</v>
      </c>
      <c r="X382" s="176">
        <f t="shared" si="40"/>
        <v>0</v>
      </c>
      <c r="Y382" s="666">
        <f>VLOOKUP(H382,'3-Productie normen'!A:S,13,FALSE)</f>
        <v>5</v>
      </c>
      <c r="Z382" s="177"/>
      <c r="AB382" s="138">
        <f t="shared" si="41"/>
        <v>8670</v>
      </c>
    </row>
    <row r="383" spans="1:28" ht="14.1" customHeight="1">
      <c r="A383" s="152">
        <v>383</v>
      </c>
      <c r="B383" s="171" t="s">
        <v>277</v>
      </c>
      <c r="C383" s="171" t="s">
        <v>975</v>
      </c>
      <c r="D383" s="526" t="s">
        <v>279</v>
      </c>
      <c r="E383" s="526" t="s">
        <v>939</v>
      </c>
      <c r="F383" s="184" t="s">
        <v>743</v>
      </c>
      <c r="G383" s="184" t="s">
        <v>233</v>
      </c>
      <c r="H383" s="173" t="s">
        <v>1857</v>
      </c>
      <c r="I383" s="184" t="s">
        <v>323</v>
      </c>
      <c r="J383" s="649">
        <v>88</v>
      </c>
      <c r="K383" s="484"/>
      <c r="L383" s="484"/>
      <c r="M383" s="484"/>
      <c r="N383" s="174">
        <v>255</v>
      </c>
      <c r="O383" s="174"/>
      <c r="P383" s="174">
        <v>0</v>
      </c>
      <c r="Q383" s="174"/>
      <c r="R383" s="175" t="e">
        <f t="shared" si="35"/>
        <v>#DIV/0!</v>
      </c>
      <c r="S383" s="175">
        <f t="shared" si="36"/>
        <v>0</v>
      </c>
      <c r="T383" s="175">
        <f t="shared" si="37"/>
        <v>0</v>
      </c>
      <c r="U383" s="176">
        <f>IF(N383="nio",0,IF(N383&gt;0,VLOOKUP(H383,'3-Productie normen'!A:S,VLOOKUP(N383,'3-Productie normen'!S:T,2,FALSE),FALSE)))</f>
        <v>0</v>
      </c>
      <c r="V383" s="176">
        <f t="shared" si="38"/>
        <v>0</v>
      </c>
      <c r="W383" s="176">
        <f t="shared" si="39"/>
        <v>0</v>
      </c>
      <c r="X383" s="176">
        <f t="shared" si="40"/>
        <v>0</v>
      </c>
      <c r="Y383" s="666">
        <f>VLOOKUP(H383,'3-Productie normen'!A:S,13,FALSE)</f>
        <v>1</v>
      </c>
      <c r="Z383" s="177"/>
      <c r="AB383" s="138">
        <f t="shared" si="41"/>
        <v>22440</v>
      </c>
    </row>
    <row r="384" spans="1:28" ht="14.1" customHeight="1">
      <c r="A384" s="152">
        <v>384</v>
      </c>
      <c r="B384" s="171" t="s">
        <v>277</v>
      </c>
      <c r="C384" s="171" t="s">
        <v>975</v>
      </c>
      <c r="D384" s="526" t="s">
        <v>279</v>
      </c>
      <c r="E384" s="526" t="s">
        <v>940</v>
      </c>
      <c r="F384" s="184" t="s">
        <v>743</v>
      </c>
      <c r="G384" s="184" t="s">
        <v>233</v>
      </c>
      <c r="H384" s="173" t="s">
        <v>1857</v>
      </c>
      <c r="I384" s="184" t="s">
        <v>323</v>
      </c>
      <c r="J384" s="649">
        <v>97</v>
      </c>
      <c r="K384" s="484"/>
      <c r="L384" s="484"/>
      <c r="M384" s="484"/>
      <c r="N384" s="174">
        <v>255</v>
      </c>
      <c r="O384" s="174"/>
      <c r="P384" s="174">
        <v>0</v>
      </c>
      <c r="Q384" s="174"/>
      <c r="R384" s="175" t="e">
        <f t="shared" si="35"/>
        <v>#DIV/0!</v>
      </c>
      <c r="S384" s="175">
        <f t="shared" si="36"/>
        <v>0</v>
      </c>
      <c r="T384" s="175">
        <f t="shared" si="37"/>
        <v>0</v>
      </c>
      <c r="U384" s="176">
        <f>IF(N384="nio",0,IF(N384&gt;0,VLOOKUP(H384,'3-Productie normen'!A:S,VLOOKUP(N384,'3-Productie normen'!S:T,2,FALSE),FALSE)))</f>
        <v>0</v>
      </c>
      <c r="V384" s="176">
        <f t="shared" si="38"/>
        <v>0</v>
      </c>
      <c r="W384" s="176">
        <f t="shared" si="39"/>
        <v>0</v>
      </c>
      <c r="X384" s="176">
        <f t="shared" si="40"/>
        <v>0</v>
      </c>
      <c r="Y384" s="666">
        <f>VLOOKUP(H384,'3-Productie normen'!A:S,13,FALSE)</f>
        <v>1</v>
      </c>
      <c r="Z384" s="177"/>
      <c r="AB384" s="138">
        <f t="shared" si="41"/>
        <v>24735</v>
      </c>
    </row>
    <row r="385" spans="1:28" ht="14.1" customHeight="1">
      <c r="A385" s="152">
        <v>385</v>
      </c>
      <c r="B385" s="171" t="s">
        <v>277</v>
      </c>
      <c r="C385" s="171" t="s">
        <v>975</v>
      </c>
      <c r="D385" s="526" t="s">
        <v>279</v>
      </c>
      <c r="E385" s="526" t="s">
        <v>941</v>
      </c>
      <c r="F385" s="184" t="s">
        <v>743</v>
      </c>
      <c r="G385" s="184" t="s">
        <v>233</v>
      </c>
      <c r="H385" s="173" t="s">
        <v>1857</v>
      </c>
      <c r="I385" s="184" t="s">
        <v>323</v>
      </c>
      <c r="J385" s="649">
        <v>96</v>
      </c>
      <c r="K385" s="484"/>
      <c r="L385" s="484"/>
      <c r="M385" s="484"/>
      <c r="N385" s="174">
        <v>255</v>
      </c>
      <c r="O385" s="174"/>
      <c r="P385" s="174">
        <v>0</v>
      </c>
      <c r="Q385" s="174"/>
      <c r="R385" s="175" t="e">
        <f t="shared" si="35"/>
        <v>#DIV/0!</v>
      </c>
      <c r="S385" s="175">
        <f t="shared" si="36"/>
        <v>0</v>
      </c>
      <c r="T385" s="175">
        <f t="shared" si="37"/>
        <v>0</v>
      </c>
      <c r="U385" s="176">
        <f>IF(N385="nio",0,IF(N385&gt;0,VLOOKUP(H385,'3-Productie normen'!A:S,VLOOKUP(N385,'3-Productie normen'!S:T,2,FALSE),FALSE)))</f>
        <v>0</v>
      </c>
      <c r="V385" s="176">
        <f t="shared" si="38"/>
        <v>0</v>
      </c>
      <c r="W385" s="176">
        <f t="shared" si="39"/>
        <v>0</v>
      </c>
      <c r="X385" s="176">
        <f t="shared" si="40"/>
        <v>0</v>
      </c>
      <c r="Y385" s="666">
        <f>VLOOKUP(H385,'3-Productie normen'!A:S,13,FALSE)</f>
        <v>1</v>
      </c>
      <c r="Z385" s="177"/>
      <c r="AB385" s="138">
        <f t="shared" si="41"/>
        <v>24480</v>
      </c>
    </row>
    <row r="386" spans="1:28" ht="14.1" customHeight="1">
      <c r="A386" s="152">
        <v>386</v>
      </c>
      <c r="B386" s="171" t="s">
        <v>277</v>
      </c>
      <c r="C386" s="171" t="s">
        <v>975</v>
      </c>
      <c r="D386" s="526" t="s">
        <v>279</v>
      </c>
      <c r="E386" s="526" t="s">
        <v>942</v>
      </c>
      <c r="F386" s="184" t="s">
        <v>281</v>
      </c>
      <c r="G386" s="184" t="s">
        <v>233</v>
      </c>
      <c r="H386" s="173" t="s">
        <v>1857</v>
      </c>
      <c r="I386" s="184" t="s">
        <v>323</v>
      </c>
      <c r="J386" s="649">
        <v>98</v>
      </c>
      <c r="K386" s="484"/>
      <c r="L386" s="484"/>
      <c r="M386" s="484"/>
      <c r="N386" s="174">
        <v>255</v>
      </c>
      <c r="O386" s="174"/>
      <c r="P386" s="174">
        <v>0</v>
      </c>
      <c r="Q386" s="174"/>
      <c r="R386" s="175" t="e">
        <f t="shared" si="35"/>
        <v>#DIV/0!</v>
      </c>
      <c r="S386" s="175">
        <f t="shared" si="36"/>
        <v>0</v>
      </c>
      <c r="T386" s="175">
        <f t="shared" si="37"/>
        <v>0</v>
      </c>
      <c r="U386" s="176">
        <f>IF(N386="nio",0,IF(N386&gt;0,VLOOKUP(H386,'3-Productie normen'!A:S,VLOOKUP(N386,'3-Productie normen'!S:T,2,FALSE),FALSE)))</f>
        <v>0</v>
      </c>
      <c r="V386" s="176">
        <f t="shared" si="38"/>
        <v>0</v>
      </c>
      <c r="W386" s="176">
        <f t="shared" si="39"/>
        <v>0</v>
      </c>
      <c r="X386" s="176">
        <f t="shared" si="40"/>
        <v>0</v>
      </c>
      <c r="Y386" s="666">
        <f>VLOOKUP(H386,'3-Productie normen'!A:S,13,FALSE)</f>
        <v>1</v>
      </c>
      <c r="Z386" s="177"/>
      <c r="AB386" s="138">
        <f t="shared" si="41"/>
        <v>24990</v>
      </c>
    </row>
    <row r="387" spans="1:28" ht="14.1" customHeight="1">
      <c r="A387" s="152">
        <v>387</v>
      </c>
      <c r="B387" s="171" t="s">
        <v>277</v>
      </c>
      <c r="C387" s="171" t="s">
        <v>975</v>
      </c>
      <c r="D387" s="526" t="s">
        <v>279</v>
      </c>
      <c r="E387" s="526" t="s">
        <v>943</v>
      </c>
      <c r="F387" s="184" t="s">
        <v>281</v>
      </c>
      <c r="G387" s="184" t="s">
        <v>233</v>
      </c>
      <c r="H387" s="173" t="s">
        <v>1857</v>
      </c>
      <c r="I387" s="184" t="s">
        <v>323</v>
      </c>
      <c r="J387" s="649">
        <v>95</v>
      </c>
      <c r="K387" s="484"/>
      <c r="L387" s="484"/>
      <c r="M387" s="484"/>
      <c r="N387" s="174">
        <v>255</v>
      </c>
      <c r="O387" s="174"/>
      <c r="P387" s="174">
        <v>0</v>
      </c>
      <c r="Q387" s="174"/>
      <c r="R387" s="175" t="e">
        <f t="shared" si="35"/>
        <v>#DIV/0!</v>
      </c>
      <c r="S387" s="175">
        <f t="shared" si="36"/>
        <v>0</v>
      </c>
      <c r="T387" s="175">
        <f t="shared" si="37"/>
        <v>0</v>
      </c>
      <c r="U387" s="176">
        <f>IF(N387="nio",0,IF(N387&gt;0,VLOOKUP(H387,'3-Productie normen'!A:S,VLOOKUP(N387,'3-Productie normen'!S:T,2,FALSE),FALSE)))</f>
        <v>0</v>
      </c>
      <c r="V387" s="176">
        <f t="shared" si="38"/>
        <v>0</v>
      </c>
      <c r="W387" s="176">
        <f t="shared" si="39"/>
        <v>0</v>
      </c>
      <c r="X387" s="176">
        <f t="shared" si="40"/>
        <v>0</v>
      </c>
      <c r="Y387" s="666">
        <f>VLOOKUP(H387,'3-Productie normen'!A:S,13,FALSE)</f>
        <v>1</v>
      </c>
      <c r="Z387" s="177"/>
      <c r="AB387" s="138">
        <f t="shared" si="41"/>
        <v>24225</v>
      </c>
    </row>
    <row r="388" spans="1:28" ht="14.1" customHeight="1">
      <c r="A388" s="152">
        <v>388</v>
      </c>
      <c r="B388" s="171" t="s">
        <v>277</v>
      </c>
      <c r="C388" s="171" t="s">
        <v>975</v>
      </c>
      <c r="D388" s="526" t="s">
        <v>279</v>
      </c>
      <c r="E388" s="526" t="s">
        <v>944</v>
      </c>
      <c r="F388" s="184" t="s">
        <v>281</v>
      </c>
      <c r="G388" s="184" t="s">
        <v>233</v>
      </c>
      <c r="H388" s="173" t="s">
        <v>1857</v>
      </c>
      <c r="I388" s="184" t="s">
        <v>323</v>
      </c>
      <c r="J388" s="649">
        <v>79</v>
      </c>
      <c r="K388" s="484"/>
      <c r="L388" s="484"/>
      <c r="M388" s="484"/>
      <c r="N388" s="174">
        <v>255</v>
      </c>
      <c r="O388" s="174"/>
      <c r="P388" s="174">
        <v>0</v>
      </c>
      <c r="Q388" s="174"/>
      <c r="R388" s="175" t="e">
        <f t="shared" si="35"/>
        <v>#DIV/0!</v>
      </c>
      <c r="S388" s="175">
        <f t="shared" si="36"/>
        <v>0</v>
      </c>
      <c r="T388" s="175">
        <f t="shared" si="37"/>
        <v>0</v>
      </c>
      <c r="U388" s="176">
        <f>IF(N388="nio",0,IF(N388&gt;0,VLOOKUP(H388,'3-Productie normen'!A:S,VLOOKUP(N388,'3-Productie normen'!S:T,2,FALSE),FALSE)))</f>
        <v>0</v>
      </c>
      <c r="V388" s="176">
        <f t="shared" si="38"/>
        <v>0</v>
      </c>
      <c r="W388" s="176">
        <f t="shared" si="39"/>
        <v>0</v>
      </c>
      <c r="X388" s="176">
        <f t="shared" si="40"/>
        <v>0</v>
      </c>
      <c r="Y388" s="666">
        <f>VLOOKUP(H388,'3-Productie normen'!A:S,13,FALSE)</f>
        <v>1</v>
      </c>
      <c r="Z388" s="177"/>
      <c r="AB388" s="138">
        <f t="shared" si="41"/>
        <v>20145</v>
      </c>
    </row>
    <row r="389" spans="1:28" ht="14.1" customHeight="1">
      <c r="A389" s="152">
        <v>389</v>
      </c>
      <c r="B389" s="171" t="s">
        <v>277</v>
      </c>
      <c r="C389" s="171" t="s">
        <v>975</v>
      </c>
      <c r="D389" s="526" t="s">
        <v>279</v>
      </c>
      <c r="E389" s="526" t="s">
        <v>945</v>
      </c>
      <c r="F389" s="184" t="s">
        <v>281</v>
      </c>
      <c r="G389" s="184" t="s">
        <v>233</v>
      </c>
      <c r="H389" s="173" t="s">
        <v>1857</v>
      </c>
      <c r="I389" s="184" t="s">
        <v>323</v>
      </c>
      <c r="J389" s="649">
        <v>29</v>
      </c>
      <c r="K389" s="484"/>
      <c r="L389" s="484"/>
      <c r="M389" s="484"/>
      <c r="N389" s="174">
        <v>255</v>
      </c>
      <c r="O389" s="174"/>
      <c r="P389" s="174">
        <v>0</v>
      </c>
      <c r="Q389" s="174"/>
      <c r="R389" s="175" t="e">
        <f t="shared" si="35"/>
        <v>#DIV/0!</v>
      </c>
      <c r="S389" s="175">
        <f t="shared" si="36"/>
        <v>0</v>
      </c>
      <c r="T389" s="175">
        <f t="shared" si="37"/>
        <v>0</v>
      </c>
      <c r="U389" s="176">
        <f>IF(N389="nio",0,IF(N389&gt;0,VLOOKUP(H389,'3-Productie normen'!A:S,VLOOKUP(N389,'3-Productie normen'!S:T,2,FALSE),FALSE)))</f>
        <v>0</v>
      </c>
      <c r="V389" s="176">
        <f t="shared" si="38"/>
        <v>0</v>
      </c>
      <c r="W389" s="176">
        <f t="shared" si="39"/>
        <v>0</v>
      </c>
      <c r="X389" s="176">
        <f t="shared" si="40"/>
        <v>0</v>
      </c>
      <c r="Y389" s="666">
        <f>VLOOKUP(H389,'3-Productie normen'!A:S,13,FALSE)</f>
        <v>1</v>
      </c>
      <c r="Z389" s="177"/>
      <c r="AB389" s="138">
        <f t="shared" si="41"/>
        <v>7395</v>
      </c>
    </row>
    <row r="390" spans="1:28" ht="14.1" customHeight="1">
      <c r="A390" s="152">
        <v>390</v>
      </c>
      <c r="B390" s="171" t="s">
        <v>277</v>
      </c>
      <c r="C390" s="171" t="s">
        <v>975</v>
      </c>
      <c r="D390" s="526" t="s">
        <v>279</v>
      </c>
      <c r="E390" s="526" t="s">
        <v>946</v>
      </c>
      <c r="F390" s="184" t="s">
        <v>281</v>
      </c>
      <c r="G390" s="184" t="s">
        <v>233</v>
      </c>
      <c r="H390" s="173" t="s">
        <v>1857</v>
      </c>
      <c r="I390" s="184" t="s">
        <v>323</v>
      </c>
      <c r="J390" s="649">
        <v>29</v>
      </c>
      <c r="K390" s="484"/>
      <c r="L390" s="484"/>
      <c r="M390" s="484"/>
      <c r="N390" s="174">
        <v>255</v>
      </c>
      <c r="O390" s="174"/>
      <c r="P390" s="174">
        <v>0</v>
      </c>
      <c r="Q390" s="174"/>
      <c r="R390" s="175" t="e">
        <f t="shared" si="35"/>
        <v>#DIV/0!</v>
      </c>
      <c r="S390" s="175">
        <f t="shared" si="36"/>
        <v>0</v>
      </c>
      <c r="T390" s="175">
        <f t="shared" si="37"/>
        <v>0</v>
      </c>
      <c r="U390" s="176">
        <f>IF(N390="nio",0,IF(N390&gt;0,VLOOKUP(H390,'3-Productie normen'!A:S,VLOOKUP(N390,'3-Productie normen'!S:T,2,FALSE),FALSE)))</f>
        <v>0</v>
      </c>
      <c r="V390" s="176">
        <f t="shared" si="38"/>
        <v>0</v>
      </c>
      <c r="W390" s="176">
        <f t="shared" si="39"/>
        <v>0</v>
      </c>
      <c r="X390" s="176">
        <f t="shared" si="40"/>
        <v>0</v>
      </c>
      <c r="Y390" s="666">
        <f>VLOOKUP(H390,'3-Productie normen'!A:S,13,FALSE)</f>
        <v>1</v>
      </c>
      <c r="Z390" s="177"/>
      <c r="AB390" s="138">
        <f t="shared" si="41"/>
        <v>7395</v>
      </c>
    </row>
    <row r="391" spans="1:28" ht="14.1" customHeight="1">
      <c r="A391" s="152">
        <v>391</v>
      </c>
      <c r="B391" s="171" t="s">
        <v>277</v>
      </c>
      <c r="C391" s="171" t="s">
        <v>975</v>
      </c>
      <c r="D391" s="526" t="s">
        <v>279</v>
      </c>
      <c r="E391" s="526" t="s">
        <v>947</v>
      </c>
      <c r="F391" s="184" t="s">
        <v>281</v>
      </c>
      <c r="G391" s="184" t="s">
        <v>233</v>
      </c>
      <c r="H391" s="173" t="s">
        <v>1857</v>
      </c>
      <c r="I391" s="184" t="s">
        <v>323</v>
      </c>
      <c r="J391" s="649">
        <v>29</v>
      </c>
      <c r="K391" s="484"/>
      <c r="L391" s="484"/>
      <c r="M391" s="484"/>
      <c r="N391" s="174">
        <v>255</v>
      </c>
      <c r="O391" s="174"/>
      <c r="P391" s="174">
        <v>0</v>
      </c>
      <c r="Q391" s="174"/>
      <c r="R391" s="175" t="e">
        <f t="shared" si="35"/>
        <v>#DIV/0!</v>
      </c>
      <c r="S391" s="175">
        <f t="shared" si="36"/>
        <v>0</v>
      </c>
      <c r="T391" s="175">
        <f t="shared" si="37"/>
        <v>0</v>
      </c>
      <c r="U391" s="176">
        <f>IF(N391="nio",0,IF(N391&gt;0,VLOOKUP(H391,'3-Productie normen'!A:S,VLOOKUP(N391,'3-Productie normen'!S:T,2,FALSE),FALSE)))</f>
        <v>0</v>
      </c>
      <c r="V391" s="176">
        <f t="shared" si="38"/>
        <v>0</v>
      </c>
      <c r="W391" s="176">
        <f t="shared" si="39"/>
        <v>0</v>
      </c>
      <c r="X391" s="176">
        <f t="shared" si="40"/>
        <v>0</v>
      </c>
      <c r="Y391" s="666">
        <f>VLOOKUP(H391,'3-Productie normen'!A:S,13,FALSE)</f>
        <v>1</v>
      </c>
      <c r="Z391" s="177"/>
      <c r="AB391" s="138">
        <f t="shared" si="41"/>
        <v>7395</v>
      </c>
    </row>
    <row r="392" spans="1:28" ht="14.1" customHeight="1">
      <c r="A392" s="152">
        <v>392</v>
      </c>
      <c r="B392" s="171" t="s">
        <v>277</v>
      </c>
      <c r="C392" s="171" t="s">
        <v>975</v>
      </c>
      <c r="D392" s="526" t="s">
        <v>279</v>
      </c>
      <c r="E392" s="526" t="s">
        <v>948</v>
      </c>
      <c r="F392" s="184" t="s">
        <v>281</v>
      </c>
      <c r="G392" s="184" t="s">
        <v>233</v>
      </c>
      <c r="H392" s="173" t="s">
        <v>1857</v>
      </c>
      <c r="I392" s="184" t="s">
        <v>323</v>
      </c>
      <c r="J392" s="649">
        <v>29</v>
      </c>
      <c r="K392" s="484"/>
      <c r="L392" s="484"/>
      <c r="M392" s="484"/>
      <c r="N392" s="174">
        <v>255</v>
      </c>
      <c r="O392" s="174"/>
      <c r="P392" s="174">
        <v>0</v>
      </c>
      <c r="Q392" s="174"/>
      <c r="R392" s="175" t="e">
        <f t="shared" si="35"/>
        <v>#DIV/0!</v>
      </c>
      <c r="S392" s="175">
        <f t="shared" si="36"/>
        <v>0</v>
      </c>
      <c r="T392" s="175">
        <f t="shared" si="37"/>
        <v>0</v>
      </c>
      <c r="U392" s="176">
        <f>IF(N392="nio",0,IF(N392&gt;0,VLOOKUP(H392,'3-Productie normen'!A:S,VLOOKUP(N392,'3-Productie normen'!S:T,2,FALSE),FALSE)))</f>
        <v>0</v>
      </c>
      <c r="V392" s="176">
        <f t="shared" si="38"/>
        <v>0</v>
      </c>
      <c r="W392" s="176">
        <f t="shared" si="39"/>
        <v>0</v>
      </c>
      <c r="X392" s="176">
        <f t="shared" si="40"/>
        <v>0</v>
      </c>
      <c r="Y392" s="666">
        <f>VLOOKUP(H392,'3-Productie normen'!A:S,13,FALSE)</f>
        <v>1</v>
      </c>
      <c r="Z392" s="177"/>
      <c r="AB392" s="138">
        <f t="shared" si="41"/>
        <v>7395</v>
      </c>
    </row>
    <row r="393" spans="1:28" ht="14.1" customHeight="1">
      <c r="A393" s="152">
        <v>393</v>
      </c>
      <c r="B393" s="171" t="s">
        <v>277</v>
      </c>
      <c r="C393" s="171" t="s">
        <v>975</v>
      </c>
      <c r="D393" s="526" t="s">
        <v>279</v>
      </c>
      <c r="E393" s="526" t="s">
        <v>949</v>
      </c>
      <c r="F393" s="184" t="s">
        <v>281</v>
      </c>
      <c r="G393" s="184" t="s">
        <v>233</v>
      </c>
      <c r="H393" s="173" t="s">
        <v>1857</v>
      </c>
      <c r="I393" s="184" t="s">
        <v>323</v>
      </c>
      <c r="J393" s="649">
        <v>29</v>
      </c>
      <c r="K393" s="484"/>
      <c r="L393" s="484"/>
      <c r="M393" s="484"/>
      <c r="N393" s="174">
        <v>255</v>
      </c>
      <c r="O393" s="174"/>
      <c r="P393" s="174">
        <v>0</v>
      </c>
      <c r="Q393" s="174"/>
      <c r="R393" s="175" t="e">
        <f t="shared" si="35"/>
        <v>#DIV/0!</v>
      </c>
      <c r="S393" s="175">
        <f t="shared" si="36"/>
        <v>0</v>
      </c>
      <c r="T393" s="175">
        <f t="shared" si="37"/>
        <v>0</v>
      </c>
      <c r="U393" s="176">
        <f>IF(N393="nio",0,IF(N393&gt;0,VLOOKUP(H393,'3-Productie normen'!A:S,VLOOKUP(N393,'3-Productie normen'!S:T,2,FALSE),FALSE)))</f>
        <v>0</v>
      </c>
      <c r="V393" s="176">
        <f t="shared" si="38"/>
        <v>0</v>
      </c>
      <c r="W393" s="176">
        <f t="shared" si="39"/>
        <v>0</v>
      </c>
      <c r="X393" s="176">
        <f t="shared" si="40"/>
        <v>0</v>
      </c>
      <c r="Y393" s="666">
        <f>VLOOKUP(H393,'3-Productie normen'!A:S,13,FALSE)</f>
        <v>1</v>
      </c>
      <c r="Z393" s="177"/>
      <c r="AB393" s="138">
        <f t="shared" si="41"/>
        <v>7395</v>
      </c>
    </row>
    <row r="394" spans="1:28" ht="14.1" customHeight="1">
      <c r="A394" s="152">
        <v>394</v>
      </c>
      <c r="B394" s="171" t="s">
        <v>277</v>
      </c>
      <c r="C394" s="171" t="s">
        <v>975</v>
      </c>
      <c r="D394" s="526" t="s">
        <v>279</v>
      </c>
      <c r="E394" s="526" t="s">
        <v>950</v>
      </c>
      <c r="F394" s="184" t="s">
        <v>281</v>
      </c>
      <c r="G394" s="184" t="s">
        <v>233</v>
      </c>
      <c r="H394" s="173" t="s">
        <v>1857</v>
      </c>
      <c r="I394" s="184" t="s">
        <v>323</v>
      </c>
      <c r="J394" s="649">
        <v>73</v>
      </c>
      <c r="K394" s="484"/>
      <c r="L394" s="484"/>
      <c r="M394" s="484"/>
      <c r="N394" s="174">
        <v>255</v>
      </c>
      <c r="O394" s="174"/>
      <c r="P394" s="174">
        <v>0</v>
      </c>
      <c r="Q394" s="174"/>
      <c r="R394" s="175" t="e">
        <f t="shared" ref="R394:R457" si="42">IF(N394="nio",0,IF(N394&gt;0,N394*J394/U394,0))*K394</f>
        <v>#DIV/0!</v>
      </c>
      <c r="S394" s="175">
        <f t="shared" ref="S394:S457" si="43">IF(O394&gt;0,O394*J394/V394,0)*L394</f>
        <v>0</v>
      </c>
      <c r="T394" s="175">
        <f t="shared" ref="T394:T457" si="44">IF(P394&gt;0,P394*J394/W394,0)*M394</f>
        <v>0</v>
      </c>
      <c r="U394" s="176">
        <f>IF(N394="nio",0,IF(N394&gt;0,VLOOKUP(H394,'3-Productie normen'!A:S,VLOOKUP(N394,'3-Productie normen'!S:T,2,FALSE),FALSE)))</f>
        <v>0</v>
      </c>
      <c r="V394" s="176">
        <f t="shared" ref="V394:V457" si="45">IF(O394&gt;0,U394*$V$8,0)</f>
        <v>0</v>
      </c>
      <c r="W394" s="176">
        <f t="shared" ref="W394:W457" si="46">IF(P394&gt;0,U394*$W$8,0)</f>
        <v>0</v>
      </c>
      <c r="X394" s="176">
        <f t="shared" ref="X394:X457" si="47">IF(Q394&gt;0,U394*$X$8,0)</f>
        <v>0</v>
      </c>
      <c r="Y394" s="666">
        <f>VLOOKUP(H394,'3-Productie normen'!A:S,13,FALSE)</f>
        <v>1</v>
      </c>
      <c r="Z394" s="177"/>
      <c r="AB394" s="138">
        <f t="shared" ref="AB394:AB457" si="48">SUM(N394:P394)*J394</f>
        <v>18615</v>
      </c>
    </row>
    <row r="395" spans="1:28" ht="14.1" customHeight="1">
      <c r="A395" s="152">
        <v>395</v>
      </c>
      <c r="B395" s="171" t="s">
        <v>277</v>
      </c>
      <c r="C395" s="171" t="s">
        <v>975</v>
      </c>
      <c r="D395" s="526" t="s">
        <v>279</v>
      </c>
      <c r="E395" s="526" t="s">
        <v>951</v>
      </c>
      <c r="F395" s="184" t="s">
        <v>281</v>
      </c>
      <c r="G395" s="184" t="s">
        <v>233</v>
      </c>
      <c r="H395" s="173" t="s">
        <v>1857</v>
      </c>
      <c r="I395" s="184" t="s">
        <v>323</v>
      </c>
      <c r="J395" s="649">
        <v>29</v>
      </c>
      <c r="K395" s="484"/>
      <c r="L395" s="484"/>
      <c r="M395" s="484"/>
      <c r="N395" s="174">
        <v>255</v>
      </c>
      <c r="O395" s="174"/>
      <c r="P395" s="174">
        <v>0</v>
      </c>
      <c r="Q395" s="174"/>
      <c r="R395" s="175" t="e">
        <f t="shared" si="42"/>
        <v>#DIV/0!</v>
      </c>
      <c r="S395" s="175">
        <f t="shared" si="43"/>
        <v>0</v>
      </c>
      <c r="T395" s="175">
        <f t="shared" si="44"/>
        <v>0</v>
      </c>
      <c r="U395" s="176">
        <f>IF(N395="nio",0,IF(N395&gt;0,VLOOKUP(H395,'3-Productie normen'!A:S,VLOOKUP(N395,'3-Productie normen'!S:T,2,FALSE),FALSE)))</f>
        <v>0</v>
      </c>
      <c r="V395" s="176">
        <f t="shared" si="45"/>
        <v>0</v>
      </c>
      <c r="W395" s="176">
        <f t="shared" si="46"/>
        <v>0</v>
      </c>
      <c r="X395" s="176">
        <f t="shared" si="47"/>
        <v>0</v>
      </c>
      <c r="Y395" s="666">
        <f>VLOOKUP(H395,'3-Productie normen'!A:S,13,FALSE)</f>
        <v>1</v>
      </c>
      <c r="Z395" s="177"/>
      <c r="AB395" s="138">
        <f t="shared" si="48"/>
        <v>7395</v>
      </c>
    </row>
    <row r="396" spans="1:28" ht="14.1" customHeight="1">
      <c r="A396" s="152">
        <v>396</v>
      </c>
      <c r="B396" s="171" t="s">
        <v>277</v>
      </c>
      <c r="C396" s="171" t="s">
        <v>975</v>
      </c>
      <c r="D396" s="526" t="s">
        <v>279</v>
      </c>
      <c r="E396" s="526" t="s">
        <v>952</v>
      </c>
      <c r="F396" s="184" t="s">
        <v>281</v>
      </c>
      <c r="G396" s="184" t="s">
        <v>233</v>
      </c>
      <c r="H396" s="173" t="s">
        <v>1857</v>
      </c>
      <c r="I396" s="184" t="s">
        <v>323</v>
      </c>
      <c r="J396" s="649">
        <v>37</v>
      </c>
      <c r="K396" s="484"/>
      <c r="L396" s="484"/>
      <c r="M396" s="484"/>
      <c r="N396" s="174">
        <v>255</v>
      </c>
      <c r="O396" s="174"/>
      <c r="P396" s="174">
        <v>0</v>
      </c>
      <c r="Q396" s="174"/>
      <c r="R396" s="175" t="e">
        <f t="shared" si="42"/>
        <v>#DIV/0!</v>
      </c>
      <c r="S396" s="175">
        <f t="shared" si="43"/>
        <v>0</v>
      </c>
      <c r="T396" s="175">
        <f t="shared" si="44"/>
        <v>0</v>
      </c>
      <c r="U396" s="176">
        <f>IF(N396="nio",0,IF(N396&gt;0,VLOOKUP(H396,'3-Productie normen'!A:S,VLOOKUP(N396,'3-Productie normen'!S:T,2,FALSE),FALSE)))</f>
        <v>0</v>
      </c>
      <c r="V396" s="176">
        <f t="shared" si="45"/>
        <v>0</v>
      </c>
      <c r="W396" s="176">
        <f t="shared" si="46"/>
        <v>0</v>
      </c>
      <c r="X396" s="176">
        <f t="shared" si="47"/>
        <v>0</v>
      </c>
      <c r="Y396" s="666">
        <f>VLOOKUP(H396,'3-Productie normen'!A:S,13,FALSE)</f>
        <v>1</v>
      </c>
      <c r="Z396" s="177"/>
      <c r="AB396" s="138">
        <f t="shared" si="48"/>
        <v>9435</v>
      </c>
    </row>
    <row r="397" spans="1:28" ht="14.1" customHeight="1">
      <c r="A397" s="152">
        <v>397</v>
      </c>
      <c r="B397" s="171" t="s">
        <v>277</v>
      </c>
      <c r="C397" s="171" t="s">
        <v>975</v>
      </c>
      <c r="D397" s="526" t="s">
        <v>279</v>
      </c>
      <c r="E397" s="526" t="s">
        <v>953</v>
      </c>
      <c r="F397" s="184" t="s">
        <v>281</v>
      </c>
      <c r="G397" s="184" t="s">
        <v>233</v>
      </c>
      <c r="H397" s="173" t="s">
        <v>1857</v>
      </c>
      <c r="I397" s="184" t="s">
        <v>323</v>
      </c>
      <c r="J397" s="649">
        <v>103</v>
      </c>
      <c r="K397" s="484"/>
      <c r="L397" s="484"/>
      <c r="M397" s="484"/>
      <c r="N397" s="174">
        <v>255</v>
      </c>
      <c r="O397" s="174"/>
      <c r="P397" s="174">
        <v>0</v>
      </c>
      <c r="Q397" s="174"/>
      <c r="R397" s="175" t="e">
        <f t="shared" si="42"/>
        <v>#DIV/0!</v>
      </c>
      <c r="S397" s="175">
        <f t="shared" si="43"/>
        <v>0</v>
      </c>
      <c r="T397" s="175">
        <f t="shared" si="44"/>
        <v>0</v>
      </c>
      <c r="U397" s="176">
        <f>IF(N397="nio",0,IF(N397&gt;0,VLOOKUP(H397,'3-Productie normen'!A:S,VLOOKUP(N397,'3-Productie normen'!S:T,2,FALSE),FALSE)))</f>
        <v>0</v>
      </c>
      <c r="V397" s="176">
        <f t="shared" si="45"/>
        <v>0</v>
      </c>
      <c r="W397" s="176">
        <f t="shared" si="46"/>
        <v>0</v>
      </c>
      <c r="X397" s="176">
        <f t="shared" si="47"/>
        <v>0</v>
      </c>
      <c r="Y397" s="666">
        <f>VLOOKUP(H397,'3-Productie normen'!A:S,13,FALSE)</f>
        <v>1</v>
      </c>
      <c r="Z397" s="177"/>
      <c r="AB397" s="138">
        <f t="shared" si="48"/>
        <v>26265</v>
      </c>
    </row>
    <row r="398" spans="1:28" ht="14.1" customHeight="1">
      <c r="A398" s="152">
        <v>398</v>
      </c>
      <c r="B398" s="171" t="s">
        <v>277</v>
      </c>
      <c r="C398" s="171" t="s">
        <v>975</v>
      </c>
      <c r="D398" s="526" t="s">
        <v>279</v>
      </c>
      <c r="E398" s="526" t="s">
        <v>954</v>
      </c>
      <c r="F398" s="184" t="s">
        <v>743</v>
      </c>
      <c r="G398" s="184" t="s">
        <v>233</v>
      </c>
      <c r="H398" s="173" t="s">
        <v>1857</v>
      </c>
      <c r="I398" s="184" t="s">
        <v>323</v>
      </c>
      <c r="J398" s="649">
        <v>104</v>
      </c>
      <c r="K398" s="484"/>
      <c r="L398" s="484"/>
      <c r="M398" s="484"/>
      <c r="N398" s="174">
        <v>255</v>
      </c>
      <c r="O398" s="174"/>
      <c r="P398" s="174">
        <v>0</v>
      </c>
      <c r="Q398" s="174"/>
      <c r="R398" s="175" t="e">
        <f t="shared" si="42"/>
        <v>#DIV/0!</v>
      </c>
      <c r="S398" s="175">
        <f t="shared" si="43"/>
        <v>0</v>
      </c>
      <c r="T398" s="175">
        <f t="shared" si="44"/>
        <v>0</v>
      </c>
      <c r="U398" s="176">
        <f>IF(N398="nio",0,IF(N398&gt;0,VLOOKUP(H398,'3-Productie normen'!A:S,VLOOKUP(N398,'3-Productie normen'!S:T,2,FALSE),FALSE)))</f>
        <v>0</v>
      </c>
      <c r="V398" s="176">
        <f t="shared" si="45"/>
        <v>0</v>
      </c>
      <c r="W398" s="176">
        <f t="shared" si="46"/>
        <v>0</v>
      </c>
      <c r="X398" s="176">
        <f t="shared" si="47"/>
        <v>0</v>
      </c>
      <c r="Y398" s="666">
        <f>VLOOKUP(H398,'3-Productie normen'!A:S,13,FALSE)</f>
        <v>1</v>
      </c>
      <c r="Z398" s="177"/>
      <c r="AB398" s="138">
        <f t="shared" si="48"/>
        <v>26520</v>
      </c>
    </row>
    <row r="399" spans="1:28" ht="14.1" customHeight="1">
      <c r="A399" s="152">
        <v>399</v>
      </c>
      <c r="B399" s="171" t="s">
        <v>277</v>
      </c>
      <c r="C399" s="171" t="s">
        <v>975</v>
      </c>
      <c r="D399" s="526" t="s">
        <v>279</v>
      </c>
      <c r="E399" s="526" t="s">
        <v>955</v>
      </c>
      <c r="F399" s="184" t="s">
        <v>956</v>
      </c>
      <c r="G399" s="184" t="s">
        <v>286</v>
      </c>
      <c r="H399" s="180" t="s">
        <v>223</v>
      </c>
      <c r="I399" s="184" t="s">
        <v>323</v>
      </c>
      <c r="J399" s="649">
        <v>12</v>
      </c>
      <c r="K399" s="484"/>
      <c r="L399" s="484"/>
      <c r="M399" s="484"/>
      <c r="N399" s="542" t="s">
        <v>223</v>
      </c>
      <c r="O399" s="174"/>
      <c r="P399" s="174">
        <v>0</v>
      </c>
      <c r="Q399" s="174"/>
      <c r="R399" s="175">
        <f t="shared" si="42"/>
        <v>0</v>
      </c>
      <c r="S399" s="175">
        <f t="shared" si="43"/>
        <v>0</v>
      </c>
      <c r="T399" s="175">
        <f t="shared" si="44"/>
        <v>0</v>
      </c>
      <c r="U399" s="176">
        <f>IF(N399="nio",0,IF(N399&gt;0,VLOOKUP(H399,'3-Productie normen'!A:S,VLOOKUP(N399,'3-Productie normen'!S:T,2,FALSE),FALSE)))</f>
        <v>0</v>
      </c>
      <c r="V399" s="176">
        <f t="shared" si="45"/>
        <v>0</v>
      </c>
      <c r="W399" s="176">
        <f t="shared" si="46"/>
        <v>0</v>
      </c>
      <c r="X399" s="176">
        <f t="shared" si="47"/>
        <v>0</v>
      </c>
      <c r="Y399" s="666">
        <f>VLOOKUP(H399,'3-Productie normen'!A:S,13,FALSE)</f>
        <v>0</v>
      </c>
      <c r="Z399" s="177"/>
      <c r="AB399" s="138">
        <f t="shared" si="48"/>
        <v>0</v>
      </c>
    </row>
    <row r="400" spans="1:28" ht="14.1" customHeight="1">
      <c r="A400" s="152">
        <v>400</v>
      </c>
      <c r="B400" s="171" t="s">
        <v>277</v>
      </c>
      <c r="C400" s="171" t="s">
        <v>975</v>
      </c>
      <c r="D400" s="526" t="s">
        <v>279</v>
      </c>
      <c r="E400" s="526" t="s">
        <v>957</v>
      </c>
      <c r="F400" s="184" t="s">
        <v>298</v>
      </c>
      <c r="G400" s="184" t="s">
        <v>502</v>
      </c>
      <c r="H400" s="184" t="s">
        <v>234</v>
      </c>
      <c r="I400" s="184" t="s">
        <v>323</v>
      </c>
      <c r="J400" s="649">
        <v>104</v>
      </c>
      <c r="K400" s="484"/>
      <c r="L400" s="484"/>
      <c r="M400" s="484"/>
      <c r="N400" s="174">
        <v>255</v>
      </c>
      <c r="O400" s="174"/>
      <c r="P400" s="174">
        <v>0</v>
      </c>
      <c r="Q400" s="174"/>
      <c r="R400" s="175" t="e">
        <f t="shared" si="42"/>
        <v>#DIV/0!</v>
      </c>
      <c r="S400" s="175">
        <f t="shared" si="43"/>
        <v>0</v>
      </c>
      <c r="T400" s="175">
        <f t="shared" si="44"/>
        <v>0</v>
      </c>
      <c r="U400" s="176">
        <f>IF(N400="nio",0,IF(N400&gt;0,VLOOKUP(H400,'3-Productie normen'!A:S,VLOOKUP(N400,'3-Productie normen'!S:T,2,FALSE),FALSE)))</f>
        <v>0</v>
      </c>
      <c r="V400" s="176">
        <f t="shared" si="45"/>
        <v>0</v>
      </c>
      <c r="W400" s="176">
        <f t="shared" si="46"/>
        <v>0</v>
      </c>
      <c r="X400" s="176">
        <f t="shared" si="47"/>
        <v>0</v>
      </c>
      <c r="Y400" s="666">
        <f>VLOOKUP(H400,'3-Productie normen'!A:S,13,FALSE)</f>
        <v>1</v>
      </c>
      <c r="Z400" s="177"/>
      <c r="AB400" s="138">
        <f t="shared" si="48"/>
        <v>26520</v>
      </c>
    </row>
    <row r="401" spans="1:28" ht="14.1" customHeight="1">
      <c r="A401" s="152">
        <v>401</v>
      </c>
      <c r="B401" s="171" t="s">
        <v>277</v>
      </c>
      <c r="C401" s="171" t="s">
        <v>975</v>
      </c>
      <c r="D401" s="526" t="s">
        <v>279</v>
      </c>
      <c r="E401" s="526" t="s">
        <v>958</v>
      </c>
      <c r="F401" s="184" t="s">
        <v>929</v>
      </c>
      <c r="G401" s="184" t="s">
        <v>652</v>
      </c>
      <c r="H401" s="184" t="s">
        <v>1856</v>
      </c>
      <c r="I401" s="184" t="s">
        <v>323</v>
      </c>
      <c r="J401" s="649">
        <v>5</v>
      </c>
      <c r="K401" s="484"/>
      <c r="L401" s="484"/>
      <c r="M401" s="484"/>
      <c r="N401" s="174">
        <v>255</v>
      </c>
      <c r="O401" s="174"/>
      <c r="P401" s="174">
        <v>0</v>
      </c>
      <c r="Q401" s="174"/>
      <c r="R401" s="175" t="e">
        <f t="shared" si="42"/>
        <v>#DIV/0!</v>
      </c>
      <c r="S401" s="175">
        <f t="shared" si="43"/>
        <v>0</v>
      </c>
      <c r="T401" s="175">
        <f t="shared" si="44"/>
        <v>0</v>
      </c>
      <c r="U401" s="176">
        <f>IF(N401="nio",0,IF(N401&gt;0,VLOOKUP(H401,'3-Productie normen'!A:S,VLOOKUP(N401,'3-Productie normen'!S:T,2,FALSE),FALSE)))</f>
        <v>0</v>
      </c>
      <c r="V401" s="176">
        <f t="shared" si="45"/>
        <v>0</v>
      </c>
      <c r="W401" s="176">
        <f t="shared" si="46"/>
        <v>0</v>
      </c>
      <c r="X401" s="176">
        <f t="shared" si="47"/>
        <v>0</v>
      </c>
      <c r="Y401" s="666">
        <f>VLOOKUP(H401,'3-Productie normen'!A:S,13,FALSE)</f>
        <v>5</v>
      </c>
      <c r="Z401" s="177"/>
      <c r="AB401" s="138">
        <f t="shared" si="48"/>
        <v>1275</v>
      </c>
    </row>
    <row r="402" spans="1:28" ht="14.1" customHeight="1">
      <c r="A402" s="152">
        <v>402</v>
      </c>
      <c r="B402" s="171" t="s">
        <v>277</v>
      </c>
      <c r="C402" s="171" t="s">
        <v>975</v>
      </c>
      <c r="D402" s="526" t="s">
        <v>279</v>
      </c>
      <c r="E402" s="526" t="s">
        <v>959</v>
      </c>
      <c r="F402" s="184" t="s">
        <v>355</v>
      </c>
      <c r="G402" s="184" t="s">
        <v>368</v>
      </c>
      <c r="H402" s="137" t="s">
        <v>368</v>
      </c>
      <c r="I402" s="184" t="s">
        <v>323</v>
      </c>
      <c r="J402" s="649">
        <v>38</v>
      </c>
      <c r="K402" s="484"/>
      <c r="L402" s="484"/>
      <c r="M402" s="484"/>
      <c r="N402" s="174">
        <v>255</v>
      </c>
      <c r="O402" s="174"/>
      <c r="P402" s="174">
        <v>0</v>
      </c>
      <c r="Q402" s="174"/>
      <c r="R402" s="175" t="e">
        <f t="shared" si="42"/>
        <v>#DIV/0!</v>
      </c>
      <c r="S402" s="175">
        <f t="shared" si="43"/>
        <v>0</v>
      </c>
      <c r="T402" s="175">
        <f t="shared" si="44"/>
        <v>0</v>
      </c>
      <c r="U402" s="176">
        <f>IF(N402="nio",0,IF(N402&gt;0,VLOOKUP(H402,'3-Productie normen'!A:S,VLOOKUP(N402,'3-Productie normen'!S:T,2,FALSE),FALSE)))</f>
        <v>0</v>
      </c>
      <c r="V402" s="176">
        <f t="shared" si="45"/>
        <v>0</v>
      </c>
      <c r="W402" s="176">
        <f t="shared" si="46"/>
        <v>0</v>
      </c>
      <c r="X402" s="176">
        <f t="shared" si="47"/>
        <v>0</v>
      </c>
      <c r="Y402" s="666">
        <f>VLOOKUP(H402,'3-Productie normen'!A:S,13,FALSE)</f>
        <v>5</v>
      </c>
      <c r="Z402" s="177"/>
      <c r="AB402" s="138">
        <f t="shared" si="48"/>
        <v>9690</v>
      </c>
    </row>
    <row r="403" spans="1:28" ht="14.1" customHeight="1">
      <c r="A403" s="152">
        <v>403</v>
      </c>
      <c r="B403" s="171" t="s">
        <v>277</v>
      </c>
      <c r="C403" s="171" t="s">
        <v>975</v>
      </c>
      <c r="D403" s="526" t="s">
        <v>279</v>
      </c>
      <c r="E403" s="526" t="s">
        <v>960</v>
      </c>
      <c r="F403" s="184" t="s">
        <v>961</v>
      </c>
      <c r="G403" s="184" t="s">
        <v>314</v>
      </c>
      <c r="H403" s="184" t="s">
        <v>313</v>
      </c>
      <c r="I403" s="184" t="s">
        <v>323</v>
      </c>
      <c r="J403" s="649">
        <v>8</v>
      </c>
      <c r="K403" s="484"/>
      <c r="L403" s="484"/>
      <c r="M403" s="484"/>
      <c r="N403" s="174">
        <v>255</v>
      </c>
      <c r="O403" s="174"/>
      <c r="P403" s="174">
        <v>0</v>
      </c>
      <c r="Q403" s="174"/>
      <c r="R403" s="175" t="e">
        <f t="shared" si="42"/>
        <v>#DIV/0!</v>
      </c>
      <c r="S403" s="175">
        <f t="shared" si="43"/>
        <v>0</v>
      </c>
      <c r="T403" s="175">
        <f t="shared" si="44"/>
        <v>0</v>
      </c>
      <c r="U403" s="176">
        <f>IF(N403="nio",0,IF(N403&gt;0,VLOOKUP(H403,'3-Productie normen'!A:S,VLOOKUP(N403,'3-Productie normen'!S:T,2,FALSE),FALSE)))</f>
        <v>0</v>
      </c>
      <c r="V403" s="176">
        <f t="shared" si="45"/>
        <v>0</v>
      </c>
      <c r="W403" s="176">
        <f t="shared" si="46"/>
        <v>0</v>
      </c>
      <c r="X403" s="176">
        <f t="shared" si="47"/>
        <v>0</v>
      </c>
      <c r="Y403" s="666">
        <f>VLOOKUP(H403,'3-Productie normen'!A:S,13,FALSE)</f>
        <v>2</v>
      </c>
      <c r="Z403" s="177"/>
      <c r="AB403" s="138">
        <f t="shared" si="48"/>
        <v>2040</v>
      </c>
    </row>
    <row r="404" spans="1:28" ht="14.1" customHeight="1">
      <c r="A404" s="152">
        <v>404</v>
      </c>
      <c r="B404" s="171" t="s">
        <v>277</v>
      </c>
      <c r="C404" s="171" t="s">
        <v>975</v>
      </c>
      <c r="D404" s="526" t="s">
        <v>279</v>
      </c>
      <c r="E404" s="526" t="s">
        <v>962</v>
      </c>
      <c r="F404" s="184" t="s">
        <v>963</v>
      </c>
      <c r="G404" s="184" t="s">
        <v>286</v>
      </c>
      <c r="H404" s="180" t="s">
        <v>223</v>
      </c>
      <c r="I404" s="184" t="s">
        <v>114</v>
      </c>
      <c r="J404" s="649">
        <v>2.5</v>
      </c>
      <c r="K404" s="484"/>
      <c r="L404" s="484"/>
      <c r="M404" s="484"/>
      <c r="N404" s="540" t="s">
        <v>223</v>
      </c>
      <c r="O404" s="174"/>
      <c r="P404" s="174">
        <v>0</v>
      </c>
      <c r="Q404" s="174"/>
      <c r="R404" s="175">
        <f t="shared" si="42"/>
        <v>0</v>
      </c>
      <c r="S404" s="175">
        <f t="shared" si="43"/>
        <v>0</v>
      </c>
      <c r="T404" s="175">
        <f t="shared" si="44"/>
        <v>0</v>
      </c>
      <c r="U404" s="176">
        <f>IF(N404="nio",0,IF(N404&gt;0,VLOOKUP(H404,'3-Productie normen'!A:S,VLOOKUP(N404,'3-Productie normen'!S:T,2,FALSE),FALSE)))</f>
        <v>0</v>
      </c>
      <c r="V404" s="176">
        <f t="shared" si="45"/>
        <v>0</v>
      </c>
      <c r="W404" s="176">
        <f t="shared" si="46"/>
        <v>0</v>
      </c>
      <c r="X404" s="176">
        <f t="shared" si="47"/>
        <v>0</v>
      </c>
      <c r="Y404" s="666">
        <f>VLOOKUP(H404,'3-Productie normen'!A:S,13,FALSE)</f>
        <v>0</v>
      </c>
      <c r="Z404" s="177"/>
      <c r="AB404" s="138">
        <f t="shared" si="48"/>
        <v>0</v>
      </c>
    </row>
    <row r="405" spans="1:28" ht="14.1" customHeight="1">
      <c r="A405" s="152">
        <v>405</v>
      </c>
      <c r="B405" s="171" t="s">
        <v>277</v>
      </c>
      <c r="C405" s="171" t="s">
        <v>975</v>
      </c>
      <c r="D405" s="526" t="s">
        <v>279</v>
      </c>
      <c r="E405" s="526" t="s">
        <v>958</v>
      </c>
      <c r="F405" s="184" t="s">
        <v>906</v>
      </c>
      <c r="G405" s="184" t="s">
        <v>652</v>
      </c>
      <c r="H405" s="184" t="s">
        <v>1856</v>
      </c>
      <c r="I405" s="184" t="s">
        <v>323</v>
      </c>
      <c r="J405" s="649">
        <v>3.6</v>
      </c>
      <c r="K405" s="484"/>
      <c r="L405" s="484"/>
      <c r="M405" s="484"/>
      <c r="N405" s="174">
        <v>255</v>
      </c>
      <c r="O405" s="174"/>
      <c r="P405" s="174">
        <v>0</v>
      </c>
      <c r="Q405" s="174"/>
      <c r="R405" s="175" t="e">
        <f t="shared" si="42"/>
        <v>#DIV/0!</v>
      </c>
      <c r="S405" s="175">
        <f t="shared" si="43"/>
        <v>0</v>
      </c>
      <c r="T405" s="175">
        <f t="shared" si="44"/>
        <v>0</v>
      </c>
      <c r="U405" s="176">
        <f>IF(N405="nio",0,IF(N405&gt;0,VLOOKUP(H405,'3-Productie normen'!A:S,VLOOKUP(N405,'3-Productie normen'!S:T,2,FALSE),FALSE)))</f>
        <v>0</v>
      </c>
      <c r="V405" s="176">
        <f t="shared" si="45"/>
        <v>0</v>
      </c>
      <c r="W405" s="176">
        <f t="shared" si="46"/>
        <v>0</v>
      </c>
      <c r="X405" s="176">
        <f t="shared" si="47"/>
        <v>0</v>
      </c>
      <c r="Y405" s="666">
        <f>VLOOKUP(H405,'3-Productie normen'!A:S,13,FALSE)</f>
        <v>5</v>
      </c>
      <c r="Z405" s="177"/>
      <c r="AB405" s="138">
        <f t="shared" si="48"/>
        <v>918</v>
      </c>
    </row>
    <row r="406" spans="1:28" ht="14.1" customHeight="1">
      <c r="A406" s="152">
        <v>406</v>
      </c>
      <c r="B406" s="171" t="s">
        <v>277</v>
      </c>
      <c r="C406" s="171" t="s">
        <v>975</v>
      </c>
      <c r="D406" s="526" t="s">
        <v>279</v>
      </c>
      <c r="E406" s="526" t="s">
        <v>964</v>
      </c>
      <c r="F406" s="184" t="s">
        <v>309</v>
      </c>
      <c r="G406" s="184" t="s">
        <v>18</v>
      </c>
      <c r="H406" s="137" t="s">
        <v>18</v>
      </c>
      <c r="I406" s="184" t="s">
        <v>322</v>
      </c>
      <c r="J406" s="649">
        <v>5.2</v>
      </c>
      <c r="K406" s="484"/>
      <c r="L406" s="484"/>
      <c r="M406" s="484"/>
      <c r="N406" s="174">
        <v>255</v>
      </c>
      <c r="O406" s="174"/>
      <c r="P406" s="174">
        <v>0</v>
      </c>
      <c r="Q406" s="174"/>
      <c r="R406" s="175" t="e">
        <f t="shared" si="42"/>
        <v>#DIV/0!</v>
      </c>
      <c r="S406" s="175">
        <f t="shared" si="43"/>
        <v>0</v>
      </c>
      <c r="T406" s="175">
        <f t="shared" si="44"/>
        <v>0</v>
      </c>
      <c r="U406" s="176">
        <f>IF(N406="nio",0,IF(N406&gt;0,VLOOKUP(H406,'3-Productie normen'!A:S,VLOOKUP(N406,'3-Productie normen'!S:T,2,FALSE),FALSE)))</f>
        <v>0</v>
      </c>
      <c r="V406" s="176">
        <f t="shared" si="45"/>
        <v>0</v>
      </c>
      <c r="W406" s="176">
        <f t="shared" si="46"/>
        <v>0</v>
      </c>
      <c r="X406" s="176">
        <f t="shared" si="47"/>
        <v>0</v>
      </c>
      <c r="Y406" s="666">
        <f>VLOOKUP(H406,'3-Productie normen'!A:S,13,FALSE)</f>
        <v>3</v>
      </c>
      <c r="Z406" s="177"/>
      <c r="AB406" s="138">
        <f t="shared" si="48"/>
        <v>1326</v>
      </c>
    </row>
    <row r="407" spans="1:28" ht="14.1" customHeight="1">
      <c r="A407" s="152">
        <v>407</v>
      </c>
      <c r="B407" s="171" t="s">
        <v>277</v>
      </c>
      <c r="C407" s="171" t="s">
        <v>975</v>
      </c>
      <c r="D407" s="526" t="s">
        <v>279</v>
      </c>
      <c r="E407" s="526" t="s">
        <v>965</v>
      </c>
      <c r="F407" s="184" t="s">
        <v>309</v>
      </c>
      <c r="G407" s="184" t="s">
        <v>18</v>
      </c>
      <c r="H407" s="137" t="s">
        <v>18</v>
      </c>
      <c r="I407" s="184" t="s">
        <v>322</v>
      </c>
      <c r="J407" s="649">
        <v>5.2</v>
      </c>
      <c r="K407" s="484"/>
      <c r="L407" s="484"/>
      <c r="M407" s="484"/>
      <c r="N407" s="174">
        <v>255</v>
      </c>
      <c r="O407" s="174"/>
      <c r="P407" s="174">
        <v>0</v>
      </c>
      <c r="Q407" s="174"/>
      <c r="R407" s="175" t="e">
        <f t="shared" si="42"/>
        <v>#DIV/0!</v>
      </c>
      <c r="S407" s="175">
        <f t="shared" si="43"/>
        <v>0</v>
      </c>
      <c r="T407" s="175">
        <f t="shared" si="44"/>
        <v>0</v>
      </c>
      <c r="U407" s="176">
        <f>IF(N407="nio",0,IF(N407&gt;0,VLOOKUP(H407,'3-Productie normen'!A:S,VLOOKUP(N407,'3-Productie normen'!S:T,2,FALSE),FALSE)))</f>
        <v>0</v>
      </c>
      <c r="V407" s="176">
        <f t="shared" si="45"/>
        <v>0</v>
      </c>
      <c r="W407" s="176">
        <f t="shared" si="46"/>
        <v>0</v>
      </c>
      <c r="X407" s="176">
        <f t="shared" si="47"/>
        <v>0</v>
      </c>
      <c r="Y407" s="666">
        <f>VLOOKUP(H407,'3-Productie normen'!A:S,13,FALSE)</f>
        <v>3</v>
      </c>
      <c r="Z407" s="177"/>
      <c r="AB407" s="138">
        <f t="shared" si="48"/>
        <v>1326</v>
      </c>
    </row>
    <row r="408" spans="1:28" ht="14.1" customHeight="1">
      <c r="A408" s="152">
        <v>408</v>
      </c>
      <c r="B408" s="171" t="s">
        <v>277</v>
      </c>
      <c r="C408" s="171" t="s">
        <v>975</v>
      </c>
      <c r="D408" s="526" t="s">
        <v>279</v>
      </c>
      <c r="E408" s="526" t="s">
        <v>966</v>
      </c>
      <c r="F408" s="184" t="s">
        <v>967</v>
      </c>
      <c r="G408" s="184" t="s">
        <v>286</v>
      </c>
      <c r="H408" s="180" t="s">
        <v>223</v>
      </c>
      <c r="I408" s="184" t="s">
        <v>323</v>
      </c>
      <c r="J408" s="649">
        <v>0.8</v>
      </c>
      <c r="K408" s="484"/>
      <c r="L408" s="484"/>
      <c r="M408" s="484"/>
      <c r="N408" s="542" t="s">
        <v>223</v>
      </c>
      <c r="O408" s="174"/>
      <c r="P408" s="174">
        <v>0</v>
      </c>
      <c r="Q408" s="174"/>
      <c r="R408" s="175">
        <f t="shared" si="42"/>
        <v>0</v>
      </c>
      <c r="S408" s="175">
        <f t="shared" si="43"/>
        <v>0</v>
      </c>
      <c r="T408" s="175">
        <f t="shared" si="44"/>
        <v>0</v>
      </c>
      <c r="U408" s="176">
        <f>IF(N408="nio",0,IF(N408&gt;0,VLOOKUP(H408,'3-Productie normen'!A:S,VLOOKUP(N408,'3-Productie normen'!S:T,2,FALSE),FALSE)))</f>
        <v>0</v>
      </c>
      <c r="V408" s="176">
        <f t="shared" si="45"/>
        <v>0</v>
      </c>
      <c r="W408" s="176">
        <f t="shared" si="46"/>
        <v>0</v>
      </c>
      <c r="X408" s="176">
        <f t="shared" si="47"/>
        <v>0</v>
      </c>
      <c r="Y408" s="666">
        <f>VLOOKUP(H408,'3-Productie normen'!A:S,13,FALSE)</f>
        <v>0</v>
      </c>
      <c r="Z408" s="177"/>
      <c r="AB408" s="138">
        <f t="shared" si="48"/>
        <v>0</v>
      </c>
    </row>
    <row r="409" spans="1:28" ht="14.1" customHeight="1">
      <c r="A409" s="152">
        <v>409</v>
      </c>
      <c r="B409" s="171" t="s">
        <v>277</v>
      </c>
      <c r="C409" s="171" t="s">
        <v>975</v>
      </c>
      <c r="D409" s="526" t="s">
        <v>279</v>
      </c>
      <c r="E409" s="526" t="s">
        <v>968</v>
      </c>
      <c r="F409" s="184" t="s">
        <v>563</v>
      </c>
      <c r="G409" s="184" t="s">
        <v>458</v>
      </c>
      <c r="H409" s="184" t="s">
        <v>458</v>
      </c>
      <c r="I409" s="184" t="s">
        <v>323</v>
      </c>
      <c r="J409" s="649">
        <v>10</v>
      </c>
      <c r="K409" s="484"/>
      <c r="L409" s="484"/>
      <c r="M409" s="484"/>
      <c r="N409" s="174">
        <v>52</v>
      </c>
      <c r="O409" s="174"/>
      <c r="P409" s="174">
        <v>0</v>
      </c>
      <c r="Q409" s="174"/>
      <c r="R409" s="175" t="e">
        <f t="shared" si="42"/>
        <v>#DIV/0!</v>
      </c>
      <c r="S409" s="175">
        <f t="shared" si="43"/>
        <v>0</v>
      </c>
      <c r="T409" s="175">
        <f t="shared" si="44"/>
        <v>0</v>
      </c>
      <c r="U409" s="176">
        <f>IF(N409="nio",0,IF(N409&gt;0,VLOOKUP(H409,'3-Productie normen'!A:S,VLOOKUP(N409,'3-Productie normen'!S:T,2,FALSE),FALSE)))</f>
        <v>0</v>
      </c>
      <c r="V409" s="176">
        <f t="shared" si="45"/>
        <v>0</v>
      </c>
      <c r="W409" s="176">
        <f t="shared" si="46"/>
        <v>0</v>
      </c>
      <c r="X409" s="176">
        <f t="shared" si="47"/>
        <v>0</v>
      </c>
      <c r="Y409" s="666">
        <f>VLOOKUP(H409,'3-Productie normen'!A:S,13,FALSE)</f>
        <v>5</v>
      </c>
      <c r="Z409" s="177"/>
      <c r="AB409" s="138">
        <f t="shared" si="48"/>
        <v>520</v>
      </c>
    </row>
    <row r="410" spans="1:28" ht="14.1" customHeight="1">
      <c r="A410" s="152">
        <v>410</v>
      </c>
      <c r="B410" s="171" t="s">
        <v>278</v>
      </c>
      <c r="C410" s="171" t="s">
        <v>975</v>
      </c>
      <c r="D410" s="526" t="s">
        <v>279</v>
      </c>
      <c r="E410" s="526" t="s">
        <v>969</v>
      </c>
      <c r="F410" s="184" t="s">
        <v>309</v>
      </c>
      <c r="G410" s="184" t="s">
        <v>18</v>
      </c>
      <c r="H410" s="137" t="s">
        <v>18</v>
      </c>
      <c r="I410" s="184" t="s">
        <v>322</v>
      </c>
      <c r="J410" s="649">
        <v>8</v>
      </c>
      <c r="K410" s="484"/>
      <c r="L410" s="484"/>
      <c r="M410" s="484"/>
      <c r="N410" s="174">
        <v>255</v>
      </c>
      <c r="O410" s="174">
        <v>255</v>
      </c>
      <c r="P410" s="174">
        <v>0</v>
      </c>
      <c r="Q410" s="174"/>
      <c r="R410" s="175" t="e">
        <f t="shared" si="42"/>
        <v>#DIV/0!</v>
      </c>
      <c r="S410" s="175" t="e">
        <f t="shared" si="43"/>
        <v>#DIV/0!</v>
      </c>
      <c r="T410" s="175">
        <f t="shared" si="44"/>
        <v>0</v>
      </c>
      <c r="U410" s="176">
        <f>IF(N410="nio",0,IF(N410&gt;0,VLOOKUP(H410,'3-Productie normen'!A:S,VLOOKUP(N410,'3-Productie normen'!S:T,2,FALSE),FALSE)))</f>
        <v>0</v>
      </c>
      <c r="V410" s="176">
        <f t="shared" si="45"/>
        <v>0</v>
      </c>
      <c r="W410" s="176">
        <f t="shared" si="46"/>
        <v>0</v>
      </c>
      <c r="X410" s="176">
        <f t="shared" si="47"/>
        <v>0</v>
      </c>
      <c r="Y410" s="666">
        <f>VLOOKUP(H410,'3-Productie normen'!A:S,13,FALSE)</f>
        <v>3</v>
      </c>
      <c r="Z410" s="177"/>
      <c r="AB410" s="138">
        <f t="shared" si="48"/>
        <v>4080</v>
      </c>
    </row>
    <row r="411" spans="1:28" ht="14.1" customHeight="1">
      <c r="A411" s="152">
        <v>411</v>
      </c>
      <c r="B411" s="171" t="s">
        <v>278</v>
      </c>
      <c r="C411" s="171" t="s">
        <v>975</v>
      </c>
      <c r="D411" s="526" t="s">
        <v>279</v>
      </c>
      <c r="E411" s="526" t="s">
        <v>970</v>
      </c>
      <c r="F411" s="184" t="s">
        <v>311</v>
      </c>
      <c r="G411" s="184" t="s">
        <v>286</v>
      </c>
      <c r="H411" s="180" t="s">
        <v>223</v>
      </c>
      <c r="I411" s="184" t="s">
        <v>331</v>
      </c>
      <c r="J411" s="649">
        <v>1</v>
      </c>
      <c r="K411" s="484"/>
      <c r="L411" s="484"/>
      <c r="M411" s="484"/>
      <c r="N411" s="546" t="s">
        <v>223</v>
      </c>
      <c r="O411" s="174"/>
      <c r="P411" s="174">
        <v>0</v>
      </c>
      <c r="Q411" s="174"/>
      <c r="R411" s="175">
        <f t="shared" si="42"/>
        <v>0</v>
      </c>
      <c r="S411" s="175">
        <f t="shared" si="43"/>
        <v>0</v>
      </c>
      <c r="T411" s="175">
        <f t="shared" si="44"/>
        <v>0</v>
      </c>
      <c r="U411" s="176">
        <f>IF(N411="nio",0,IF(N411&gt;0,VLOOKUP(H411,'3-Productie normen'!A:S,VLOOKUP(N411,'3-Productie normen'!S:T,2,FALSE),FALSE)))</f>
        <v>0</v>
      </c>
      <c r="V411" s="176">
        <f t="shared" si="45"/>
        <v>0</v>
      </c>
      <c r="W411" s="176">
        <f t="shared" si="46"/>
        <v>0</v>
      </c>
      <c r="X411" s="176">
        <f t="shared" si="47"/>
        <v>0</v>
      </c>
      <c r="Y411" s="666">
        <f>VLOOKUP(H411,'3-Productie normen'!A:S,13,FALSE)</f>
        <v>0</v>
      </c>
      <c r="Z411" s="177"/>
      <c r="AB411" s="138">
        <f t="shared" si="48"/>
        <v>0</v>
      </c>
    </row>
    <row r="412" spans="1:28" ht="14.1" customHeight="1">
      <c r="A412" s="152">
        <v>412</v>
      </c>
      <c r="B412" s="171" t="s">
        <v>278</v>
      </c>
      <c r="C412" s="171" t="s">
        <v>975</v>
      </c>
      <c r="D412" s="526" t="s">
        <v>279</v>
      </c>
      <c r="E412" s="526" t="s">
        <v>971</v>
      </c>
      <c r="F412" s="184" t="s">
        <v>281</v>
      </c>
      <c r="G412" s="184" t="s">
        <v>233</v>
      </c>
      <c r="H412" s="173" t="s">
        <v>1857</v>
      </c>
      <c r="I412" s="184" t="s">
        <v>323</v>
      </c>
      <c r="J412" s="649">
        <v>76</v>
      </c>
      <c r="K412" s="484"/>
      <c r="L412" s="484"/>
      <c r="M412" s="484"/>
      <c r="N412" s="174">
        <v>255</v>
      </c>
      <c r="O412" s="174"/>
      <c r="P412" s="174">
        <v>0</v>
      </c>
      <c r="Q412" s="174"/>
      <c r="R412" s="175" t="e">
        <f t="shared" si="42"/>
        <v>#DIV/0!</v>
      </c>
      <c r="S412" s="175">
        <f t="shared" si="43"/>
        <v>0</v>
      </c>
      <c r="T412" s="175">
        <f t="shared" si="44"/>
        <v>0</v>
      </c>
      <c r="U412" s="176">
        <f>IF(N412="nio",0,IF(N412&gt;0,VLOOKUP(H412,'3-Productie normen'!A:S,VLOOKUP(N412,'3-Productie normen'!S:T,2,FALSE),FALSE)))</f>
        <v>0</v>
      </c>
      <c r="V412" s="176">
        <f t="shared" si="45"/>
        <v>0</v>
      </c>
      <c r="W412" s="176">
        <f t="shared" si="46"/>
        <v>0</v>
      </c>
      <c r="X412" s="176">
        <f t="shared" si="47"/>
        <v>0</v>
      </c>
      <c r="Y412" s="666">
        <f>VLOOKUP(H412,'3-Productie normen'!A:S,13,FALSE)</f>
        <v>1</v>
      </c>
      <c r="Z412" s="177"/>
      <c r="AB412" s="138">
        <f t="shared" si="48"/>
        <v>19380</v>
      </c>
    </row>
    <row r="413" spans="1:28" ht="14.1" customHeight="1">
      <c r="A413" s="152">
        <v>413</v>
      </c>
      <c r="B413" s="171" t="s">
        <v>278</v>
      </c>
      <c r="C413" s="171" t="s">
        <v>975</v>
      </c>
      <c r="D413" s="526" t="s">
        <v>279</v>
      </c>
      <c r="E413" s="526" t="s">
        <v>972</v>
      </c>
      <c r="F413" s="184" t="s">
        <v>315</v>
      </c>
      <c r="G413" s="184" t="s">
        <v>316</v>
      </c>
      <c r="H413" s="137" t="s">
        <v>1856</v>
      </c>
      <c r="I413" s="184" t="s">
        <v>323</v>
      </c>
      <c r="J413" s="649">
        <v>16</v>
      </c>
      <c r="K413" s="484"/>
      <c r="L413" s="484"/>
      <c r="M413" s="484"/>
      <c r="N413" s="174">
        <v>255</v>
      </c>
      <c r="O413" s="174"/>
      <c r="P413" s="174">
        <v>0</v>
      </c>
      <c r="Q413" s="174"/>
      <c r="R413" s="175" t="e">
        <f t="shared" si="42"/>
        <v>#DIV/0!</v>
      </c>
      <c r="S413" s="175">
        <f t="shared" si="43"/>
        <v>0</v>
      </c>
      <c r="T413" s="175">
        <f t="shared" si="44"/>
        <v>0</v>
      </c>
      <c r="U413" s="176">
        <f>IF(N413="nio",0,IF(N413&gt;0,VLOOKUP(H413,'3-Productie normen'!A:S,VLOOKUP(N413,'3-Productie normen'!S:T,2,FALSE),FALSE)))</f>
        <v>0</v>
      </c>
      <c r="V413" s="176">
        <f t="shared" si="45"/>
        <v>0</v>
      </c>
      <c r="W413" s="176">
        <f t="shared" si="46"/>
        <v>0</v>
      </c>
      <c r="X413" s="176">
        <f t="shared" si="47"/>
        <v>0</v>
      </c>
      <c r="Y413" s="666">
        <f>VLOOKUP(H413,'3-Productie normen'!A:S,13,FALSE)</f>
        <v>5</v>
      </c>
      <c r="Z413" s="177"/>
      <c r="AB413" s="138">
        <f t="shared" si="48"/>
        <v>4080</v>
      </c>
    </row>
    <row r="414" spans="1:28" ht="14.1" customHeight="1">
      <c r="A414" s="152">
        <v>414</v>
      </c>
      <c r="B414" s="171" t="s">
        <v>278</v>
      </c>
      <c r="C414" s="171" t="s">
        <v>975</v>
      </c>
      <c r="D414" s="526" t="s">
        <v>279</v>
      </c>
      <c r="E414" s="526" t="s">
        <v>973</v>
      </c>
      <c r="F414" s="184" t="s">
        <v>281</v>
      </c>
      <c r="G414" s="184" t="s">
        <v>233</v>
      </c>
      <c r="H414" s="173" t="s">
        <v>1857</v>
      </c>
      <c r="I414" s="184" t="s">
        <v>323</v>
      </c>
      <c r="J414" s="649">
        <v>58</v>
      </c>
      <c r="K414" s="484"/>
      <c r="L414" s="484"/>
      <c r="M414" s="484"/>
      <c r="N414" s="174">
        <v>255</v>
      </c>
      <c r="O414" s="174"/>
      <c r="P414" s="174">
        <v>0</v>
      </c>
      <c r="Q414" s="174"/>
      <c r="R414" s="175" t="e">
        <f t="shared" si="42"/>
        <v>#DIV/0!</v>
      </c>
      <c r="S414" s="175">
        <f t="shared" si="43"/>
        <v>0</v>
      </c>
      <c r="T414" s="175">
        <f t="shared" si="44"/>
        <v>0</v>
      </c>
      <c r="U414" s="176">
        <f>IF(N414="nio",0,IF(N414&gt;0,VLOOKUP(H414,'3-Productie normen'!A:S,VLOOKUP(N414,'3-Productie normen'!S:T,2,FALSE),FALSE)))</f>
        <v>0</v>
      </c>
      <c r="V414" s="176">
        <f t="shared" si="45"/>
        <v>0</v>
      </c>
      <c r="W414" s="176">
        <f t="shared" si="46"/>
        <v>0</v>
      </c>
      <c r="X414" s="176">
        <f t="shared" si="47"/>
        <v>0</v>
      </c>
      <c r="Y414" s="666">
        <f>VLOOKUP(H414,'3-Productie normen'!A:S,13,FALSE)</f>
        <v>1</v>
      </c>
      <c r="Z414" s="177"/>
      <c r="AB414" s="138">
        <f t="shared" si="48"/>
        <v>14790</v>
      </c>
    </row>
    <row r="415" spans="1:28" ht="14.1" customHeight="1">
      <c r="A415" s="152">
        <v>415</v>
      </c>
      <c r="B415" s="171" t="s">
        <v>278</v>
      </c>
      <c r="C415" s="171" t="s">
        <v>975</v>
      </c>
      <c r="D415" s="526" t="s">
        <v>279</v>
      </c>
      <c r="E415" s="526" t="s">
        <v>280</v>
      </c>
      <c r="F415" s="184" t="s">
        <v>281</v>
      </c>
      <c r="G415" s="184" t="s">
        <v>233</v>
      </c>
      <c r="H415" s="173" t="s">
        <v>1857</v>
      </c>
      <c r="I415" s="184" t="s">
        <v>323</v>
      </c>
      <c r="J415" s="649">
        <v>35</v>
      </c>
      <c r="K415" s="484"/>
      <c r="L415" s="484"/>
      <c r="M415" s="484"/>
      <c r="N415" s="174">
        <v>255</v>
      </c>
      <c r="O415" s="174"/>
      <c r="P415" s="174">
        <v>0</v>
      </c>
      <c r="Q415" s="174"/>
      <c r="R415" s="175" t="e">
        <f t="shared" si="42"/>
        <v>#DIV/0!</v>
      </c>
      <c r="S415" s="175">
        <f t="shared" si="43"/>
        <v>0</v>
      </c>
      <c r="T415" s="175">
        <f t="shared" si="44"/>
        <v>0</v>
      </c>
      <c r="U415" s="176">
        <f>IF(N415="nio",0,IF(N415&gt;0,VLOOKUP(H415,'3-Productie normen'!A:S,VLOOKUP(N415,'3-Productie normen'!S:T,2,FALSE),FALSE)))</f>
        <v>0</v>
      </c>
      <c r="V415" s="176">
        <f t="shared" si="45"/>
        <v>0</v>
      </c>
      <c r="W415" s="176">
        <f t="shared" si="46"/>
        <v>0</v>
      </c>
      <c r="X415" s="176">
        <f t="shared" si="47"/>
        <v>0</v>
      </c>
      <c r="Y415" s="666">
        <f>VLOOKUP(H415,'3-Productie normen'!A:S,13,FALSE)</f>
        <v>1</v>
      </c>
      <c r="Z415" s="177"/>
      <c r="AB415" s="138">
        <f t="shared" si="48"/>
        <v>8925</v>
      </c>
    </row>
    <row r="416" spans="1:28" ht="14.1" customHeight="1">
      <c r="A416" s="152">
        <v>416</v>
      </c>
      <c r="B416" s="171" t="s">
        <v>278</v>
      </c>
      <c r="C416" s="171" t="s">
        <v>975</v>
      </c>
      <c r="D416" s="526" t="s">
        <v>279</v>
      </c>
      <c r="E416" s="526" t="s">
        <v>282</v>
      </c>
      <c r="F416" s="184" t="s">
        <v>281</v>
      </c>
      <c r="G416" s="184" t="s">
        <v>233</v>
      </c>
      <c r="H416" s="173" t="s">
        <v>1857</v>
      </c>
      <c r="I416" s="184" t="s">
        <v>323</v>
      </c>
      <c r="J416" s="649">
        <v>23</v>
      </c>
      <c r="K416" s="484"/>
      <c r="L416" s="484"/>
      <c r="M416" s="484"/>
      <c r="N416" s="174">
        <v>255</v>
      </c>
      <c r="O416" s="174"/>
      <c r="P416" s="174">
        <v>0</v>
      </c>
      <c r="Q416" s="174"/>
      <c r="R416" s="175" t="e">
        <f t="shared" si="42"/>
        <v>#DIV/0!</v>
      </c>
      <c r="S416" s="175">
        <f t="shared" si="43"/>
        <v>0</v>
      </c>
      <c r="T416" s="175">
        <f t="shared" si="44"/>
        <v>0</v>
      </c>
      <c r="U416" s="176">
        <f>IF(N416="nio",0,IF(N416&gt;0,VLOOKUP(H416,'3-Productie normen'!A:S,VLOOKUP(N416,'3-Productie normen'!S:T,2,FALSE),FALSE)))</f>
        <v>0</v>
      </c>
      <c r="V416" s="176">
        <f t="shared" si="45"/>
        <v>0</v>
      </c>
      <c r="W416" s="176">
        <f t="shared" si="46"/>
        <v>0</v>
      </c>
      <c r="X416" s="176">
        <f t="shared" si="47"/>
        <v>0</v>
      </c>
      <c r="Y416" s="666">
        <f>VLOOKUP(H416,'3-Productie normen'!A:S,13,FALSE)</f>
        <v>1</v>
      </c>
      <c r="Z416" s="177"/>
      <c r="AB416" s="138">
        <f t="shared" si="48"/>
        <v>5865</v>
      </c>
    </row>
    <row r="417" spans="1:28" ht="14.1" customHeight="1">
      <c r="A417" s="152">
        <v>417</v>
      </c>
      <c r="B417" s="171" t="s">
        <v>278</v>
      </c>
      <c r="C417" s="171" t="s">
        <v>975</v>
      </c>
      <c r="D417" s="526" t="s">
        <v>279</v>
      </c>
      <c r="E417" s="526" t="s">
        <v>283</v>
      </c>
      <c r="F417" s="184" t="s">
        <v>281</v>
      </c>
      <c r="G417" s="184" t="s">
        <v>233</v>
      </c>
      <c r="H417" s="173" t="s">
        <v>1857</v>
      </c>
      <c r="I417" s="184" t="s">
        <v>323</v>
      </c>
      <c r="J417" s="649">
        <v>23</v>
      </c>
      <c r="K417" s="484"/>
      <c r="L417" s="484"/>
      <c r="M417" s="484"/>
      <c r="N417" s="174">
        <v>255</v>
      </c>
      <c r="O417" s="174"/>
      <c r="P417" s="174">
        <v>0</v>
      </c>
      <c r="Q417" s="174"/>
      <c r="R417" s="175" t="e">
        <f t="shared" si="42"/>
        <v>#DIV/0!</v>
      </c>
      <c r="S417" s="175">
        <f t="shared" si="43"/>
        <v>0</v>
      </c>
      <c r="T417" s="175">
        <f t="shared" si="44"/>
        <v>0</v>
      </c>
      <c r="U417" s="176">
        <f>IF(N417="nio",0,IF(N417&gt;0,VLOOKUP(H417,'3-Productie normen'!A:S,VLOOKUP(N417,'3-Productie normen'!S:T,2,FALSE),FALSE)))</f>
        <v>0</v>
      </c>
      <c r="V417" s="176">
        <f t="shared" si="45"/>
        <v>0</v>
      </c>
      <c r="W417" s="176">
        <f t="shared" si="46"/>
        <v>0</v>
      </c>
      <c r="X417" s="176">
        <f t="shared" si="47"/>
        <v>0</v>
      </c>
      <c r="Y417" s="666">
        <f>VLOOKUP(H417,'3-Productie normen'!A:S,13,FALSE)</f>
        <v>1</v>
      </c>
      <c r="Z417" s="177"/>
      <c r="AB417" s="138">
        <f t="shared" si="48"/>
        <v>5865</v>
      </c>
    </row>
    <row r="418" spans="1:28" ht="14.1" customHeight="1">
      <c r="A418" s="152">
        <v>418</v>
      </c>
      <c r="B418" s="171" t="s">
        <v>278</v>
      </c>
      <c r="C418" s="171" t="s">
        <v>975</v>
      </c>
      <c r="D418" s="526" t="s">
        <v>279</v>
      </c>
      <c r="E418" s="526" t="s">
        <v>284</v>
      </c>
      <c r="F418" s="184" t="s">
        <v>285</v>
      </c>
      <c r="G418" s="184" t="s">
        <v>286</v>
      </c>
      <c r="H418" s="180" t="s">
        <v>223</v>
      </c>
      <c r="I418" s="184" t="s">
        <v>323</v>
      </c>
      <c r="J418" s="649">
        <v>11</v>
      </c>
      <c r="K418" s="484"/>
      <c r="L418" s="484"/>
      <c r="M418" s="484"/>
      <c r="N418" s="174" t="s">
        <v>223</v>
      </c>
      <c r="O418" s="174"/>
      <c r="P418" s="174">
        <v>0</v>
      </c>
      <c r="Q418" s="174"/>
      <c r="R418" s="175">
        <f t="shared" si="42"/>
        <v>0</v>
      </c>
      <c r="S418" s="175">
        <f t="shared" si="43"/>
        <v>0</v>
      </c>
      <c r="T418" s="175">
        <f t="shared" si="44"/>
        <v>0</v>
      </c>
      <c r="U418" s="176">
        <f>IF(N418="nio",0,IF(N418&gt;0,VLOOKUP(H418,'3-Productie normen'!A:S,VLOOKUP(N418,'3-Productie normen'!S:T,2,FALSE),FALSE)))</f>
        <v>0</v>
      </c>
      <c r="V418" s="176">
        <f t="shared" si="45"/>
        <v>0</v>
      </c>
      <c r="W418" s="176">
        <f t="shared" si="46"/>
        <v>0</v>
      </c>
      <c r="X418" s="176">
        <f t="shared" si="47"/>
        <v>0</v>
      </c>
      <c r="Y418" s="666">
        <f>VLOOKUP(H418,'3-Productie normen'!A:S,13,FALSE)</f>
        <v>0</v>
      </c>
      <c r="Z418" s="177"/>
      <c r="AB418" s="138">
        <f t="shared" si="48"/>
        <v>0</v>
      </c>
    </row>
    <row r="419" spans="1:28" ht="14.1" customHeight="1">
      <c r="A419" s="152">
        <v>419</v>
      </c>
      <c r="B419" s="171" t="s">
        <v>278</v>
      </c>
      <c r="C419" s="171" t="s">
        <v>975</v>
      </c>
      <c r="D419" s="526" t="s">
        <v>279</v>
      </c>
      <c r="E419" s="526" t="s">
        <v>287</v>
      </c>
      <c r="F419" s="184" t="s">
        <v>281</v>
      </c>
      <c r="G419" s="184" t="s">
        <v>233</v>
      </c>
      <c r="H419" s="173" t="s">
        <v>1857</v>
      </c>
      <c r="I419" s="184" t="s">
        <v>323</v>
      </c>
      <c r="J419" s="649">
        <v>46</v>
      </c>
      <c r="K419" s="484"/>
      <c r="L419" s="484"/>
      <c r="M419" s="484"/>
      <c r="N419" s="174">
        <v>255</v>
      </c>
      <c r="O419" s="174"/>
      <c r="P419" s="174">
        <v>0</v>
      </c>
      <c r="Q419" s="174"/>
      <c r="R419" s="175" t="e">
        <f t="shared" si="42"/>
        <v>#DIV/0!</v>
      </c>
      <c r="S419" s="175">
        <f t="shared" si="43"/>
        <v>0</v>
      </c>
      <c r="T419" s="175">
        <f t="shared" si="44"/>
        <v>0</v>
      </c>
      <c r="U419" s="176">
        <f>IF(N419="nio",0,IF(N419&gt;0,VLOOKUP(H419,'3-Productie normen'!A:S,VLOOKUP(N419,'3-Productie normen'!S:T,2,FALSE),FALSE)))</f>
        <v>0</v>
      </c>
      <c r="V419" s="176">
        <f t="shared" si="45"/>
        <v>0</v>
      </c>
      <c r="W419" s="176">
        <f t="shared" si="46"/>
        <v>0</v>
      </c>
      <c r="X419" s="176">
        <f t="shared" si="47"/>
        <v>0</v>
      </c>
      <c r="Y419" s="666">
        <f>VLOOKUP(H419,'3-Productie normen'!A:S,13,FALSE)</f>
        <v>1</v>
      </c>
      <c r="Z419" s="177"/>
      <c r="AB419" s="138">
        <f t="shared" si="48"/>
        <v>11730</v>
      </c>
    </row>
    <row r="420" spans="1:28" ht="14.1" customHeight="1">
      <c r="A420" s="152">
        <v>420</v>
      </c>
      <c r="B420" s="171" t="s">
        <v>278</v>
      </c>
      <c r="C420" s="171" t="s">
        <v>975</v>
      </c>
      <c r="D420" s="526" t="s">
        <v>279</v>
      </c>
      <c r="E420" s="526" t="s">
        <v>288</v>
      </c>
      <c r="F420" s="184" t="s">
        <v>281</v>
      </c>
      <c r="G420" s="184" t="s">
        <v>233</v>
      </c>
      <c r="H420" s="173" t="s">
        <v>1857</v>
      </c>
      <c r="I420" s="184" t="s">
        <v>323</v>
      </c>
      <c r="J420" s="649">
        <v>74</v>
      </c>
      <c r="K420" s="484"/>
      <c r="L420" s="484"/>
      <c r="M420" s="484"/>
      <c r="N420" s="174">
        <v>255</v>
      </c>
      <c r="O420" s="174"/>
      <c r="P420" s="174">
        <v>0</v>
      </c>
      <c r="Q420" s="174"/>
      <c r="R420" s="175" t="e">
        <f t="shared" si="42"/>
        <v>#DIV/0!</v>
      </c>
      <c r="S420" s="175">
        <f t="shared" si="43"/>
        <v>0</v>
      </c>
      <c r="T420" s="175">
        <f t="shared" si="44"/>
        <v>0</v>
      </c>
      <c r="U420" s="176">
        <f>IF(N420="nio",0,IF(N420&gt;0,VLOOKUP(H420,'3-Productie normen'!A:S,VLOOKUP(N420,'3-Productie normen'!S:T,2,FALSE),FALSE)))</f>
        <v>0</v>
      </c>
      <c r="V420" s="176">
        <f t="shared" si="45"/>
        <v>0</v>
      </c>
      <c r="W420" s="176">
        <f t="shared" si="46"/>
        <v>0</v>
      </c>
      <c r="X420" s="176">
        <f t="shared" si="47"/>
        <v>0</v>
      </c>
      <c r="Y420" s="666">
        <f>VLOOKUP(H420,'3-Productie normen'!A:S,13,FALSE)</f>
        <v>1</v>
      </c>
      <c r="Z420" s="177"/>
      <c r="AB420" s="138">
        <f t="shared" si="48"/>
        <v>18870</v>
      </c>
    </row>
    <row r="421" spans="1:28" ht="14.1" customHeight="1">
      <c r="A421" s="152">
        <v>421</v>
      </c>
      <c r="B421" s="171" t="s">
        <v>278</v>
      </c>
      <c r="C421" s="171" t="s">
        <v>975</v>
      </c>
      <c r="D421" s="526" t="s">
        <v>279</v>
      </c>
      <c r="E421" s="526" t="s">
        <v>289</v>
      </c>
      <c r="F421" s="184" t="s">
        <v>281</v>
      </c>
      <c r="G421" s="184" t="s">
        <v>233</v>
      </c>
      <c r="H421" s="173" t="s">
        <v>1857</v>
      </c>
      <c r="I421" s="184" t="s">
        <v>323</v>
      </c>
      <c r="J421" s="649">
        <v>15</v>
      </c>
      <c r="K421" s="484"/>
      <c r="L421" s="484"/>
      <c r="M421" s="484"/>
      <c r="N421" s="174">
        <v>255</v>
      </c>
      <c r="O421" s="174"/>
      <c r="P421" s="174">
        <v>0</v>
      </c>
      <c r="Q421" s="174"/>
      <c r="R421" s="175" t="e">
        <f t="shared" si="42"/>
        <v>#DIV/0!</v>
      </c>
      <c r="S421" s="175">
        <f t="shared" si="43"/>
        <v>0</v>
      </c>
      <c r="T421" s="175">
        <f t="shared" si="44"/>
        <v>0</v>
      </c>
      <c r="U421" s="176">
        <f>IF(N421="nio",0,IF(N421&gt;0,VLOOKUP(H421,'3-Productie normen'!A:S,VLOOKUP(N421,'3-Productie normen'!S:T,2,FALSE),FALSE)))</f>
        <v>0</v>
      </c>
      <c r="V421" s="176">
        <f t="shared" si="45"/>
        <v>0</v>
      </c>
      <c r="W421" s="176">
        <f t="shared" si="46"/>
        <v>0</v>
      </c>
      <c r="X421" s="176">
        <f t="shared" si="47"/>
        <v>0</v>
      </c>
      <c r="Y421" s="666">
        <f>VLOOKUP(H421,'3-Productie normen'!A:S,13,FALSE)</f>
        <v>1</v>
      </c>
      <c r="Z421" s="177"/>
      <c r="AB421" s="138">
        <f t="shared" si="48"/>
        <v>3825</v>
      </c>
    </row>
    <row r="422" spans="1:28" ht="14.1" customHeight="1">
      <c r="A422" s="152">
        <v>422</v>
      </c>
      <c r="B422" s="171" t="s">
        <v>278</v>
      </c>
      <c r="C422" s="171" t="s">
        <v>975</v>
      </c>
      <c r="D422" s="526" t="s">
        <v>279</v>
      </c>
      <c r="E422" s="526" t="s">
        <v>290</v>
      </c>
      <c r="F422" s="184" t="s">
        <v>281</v>
      </c>
      <c r="G422" s="184" t="s">
        <v>233</v>
      </c>
      <c r="H422" s="173" t="s">
        <v>1857</v>
      </c>
      <c r="I422" s="184" t="s">
        <v>323</v>
      </c>
      <c r="J422" s="649">
        <v>101</v>
      </c>
      <c r="K422" s="484"/>
      <c r="L422" s="484"/>
      <c r="M422" s="484"/>
      <c r="N422" s="174">
        <v>255</v>
      </c>
      <c r="O422" s="174"/>
      <c r="P422" s="174">
        <v>0</v>
      </c>
      <c r="Q422" s="174"/>
      <c r="R422" s="175" t="e">
        <f t="shared" si="42"/>
        <v>#DIV/0!</v>
      </c>
      <c r="S422" s="175">
        <f t="shared" si="43"/>
        <v>0</v>
      </c>
      <c r="T422" s="175">
        <f t="shared" si="44"/>
        <v>0</v>
      </c>
      <c r="U422" s="176">
        <f>IF(N422="nio",0,IF(N422&gt;0,VLOOKUP(H422,'3-Productie normen'!A:S,VLOOKUP(N422,'3-Productie normen'!S:T,2,FALSE),FALSE)))</f>
        <v>0</v>
      </c>
      <c r="V422" s="176">
        <f t="shared" si="45"/>
        <v>0</v>
      </c>
      <c r="W422" s="176">
        <f t="shared" si="46"/>
        <v>0</v>
      </c>
      <c r="X422" s="176">
        <f t="shared" si="47"/>
        <v>0</v>
      </c>
      <c r="Y422" s="666">
        <f>VLOOKUP(H422,'3-Productie normen'!A:S,13,FALSE)</f>
        <v>1</v>
      </c>
      <c r="Z422" s="177"/>
      <c r="AB422" s="138">
        <f t="shared" si="48"/>
        <v>25755</v>
      </c>
    </row>
    <row r="423" spans="1:28" ht="14.1" customHeight="1">
      <c r="A423" s="152">
        <v>423</v>
      </c>
      <c r="B423" s="171" t="s">
        <v>278</v>
      </c>
      <c r="C423" s="171" t="s">
        <v>975</v>
      </c>
      <c r="D423" s="526" t="s">
        <v>279</v>
      </c>
      <c r="E423" s="526" t="s">
        <v>291</v>
      </c>
      <c r="F423" s="184" t="s">
        <v>281</v>
      </c>
      <c r="G423" s="184" t="s">
        <v>233</v>
      </c>
      <c r="H423" s="173" t="s">
        <v>1857</v>
      </c>
      <c r="I423" s="184" t="s">
        <v>323</v>
      </c>
      <c r="J423" s="649">
        <v>47</v>
      </c>
      <c r="K423" s="484"/>
      <c r="L423" s="484"/>
      <c r="M423" s="484"/>
      <c r="N423" s="174">
        <v>255</v>
      </c>
      <c r="O423" s="174"/>
      <c r="P423" s="174">
        <v>0</v>
      </c>
      <c r="Q423" s="174"/>
      <c r="R423" s="175" t="e">
        <f t="shared" si="42"/>
        <v>#DIV/0!</v>
      </c>
      <c r="S423" s="175">
        <f t="shared" si="43"/>
        <v>0</v>
      </c>
      <c r="T423" s="175">
        <f t="shared" si="44"/>
        <v>0</v>
      </c>
      <c r="U423" s="176">
        <f>IF(N423="nio",0,IF(N423&gt;0,VLOOKUP(H423,'3-Productie normen'!A:S,VLOOKUP(N423,'3-Productie normen'!S:T,2,FALSE),FALSE)))</f>
        <v>0</v>
      </c>
      <c r="V423" s="176">
        <f t="shared" si="45"/>
        <v>0</v>
      </c>
      <c r="W423" s="176">
        <f t="shared" si="46"/>
        <v>0</v>
      </c>
      <c r="X423" s="176">
        <f t="shared" si="47"/>
        <v>0</v>
      </c>
      <c r="Y423" s="666">
        <f>VLOOKUP(H423,'3-Productie normen'!A:S,13,FALSE)</f>
        <v>1</v>
      </c>
      <c r="Z423" s="177"/>
      <c r="AB423" s="138">
        <f t="shared" si="48"/>
        <v>11985</v>
      </c>
    </row>
    <row r="424" spans="1:28" ht="14.1" customHeight="1">
      <c r="A424" s="152">
        <v>424</v>
      </c>
      <c r="B424" s="171" t="s">
        <v>278</v>
      </c>
      <c r="C424" s="171" t="s">
        <v>975</v>
      </c>
      <c r="D424" s="526" t="s">
        <v>279</v>
      </c>
      <c r="E424" s="526" t="s">
        <v>292</v>
      </c>
      <c r="F424" s="184" t="s">
        <v>281</v>
      </c>
      <c r="G424" s="184" t="s">
        <v>233</v>
      </c>
      <c r="H424" s="173" t="s">
        <v>1857</v>
      </c>
      <c r="I424" s="184" t="s">
        <v>323</v>
      </c>
      <c r="J424" s="649">
        <v>23</v>
      </c>
      <c r="K424" s="484"/>
      <c r="L424" s="484"/>
      <c r="M424" s="484"/>
      <c r="N424" s="174">
        <v>255</v>
      </c>
      <c r="O424" s="174"/>
      <c r="P424" s="174">
        <v>0</v>
      </c>
      <c r="Q424" s="174"/>
      <c r="R424" s="175" t="e">
        <f t="shared" si="42"/>
        <v>#DIV/0!</v>
      </c>
      <c r="S424" s="175">
        <f t="shared" si="43"/>
        <v>0</v>
      </c>
      <c r="T424" s="175">
        <f t="shared" si="44"/>
        <v>0</v>
      </c>
      <c r="U424" s="176">
        <f>IF(N424="nio",0,IF(N424&gt;0,VLOOKUP(H424,'3-Productie normen'!A:S,VLOOKUP(N424,'3-Productie normen'!S:T,2,FALSE),FALSE)))</f>
        <v>0</v>
      </c>
      <c r="V424" s="176">
        <f t="shared" si="45"/>
        <v>0</v>
      </c>
      <c r="W424" s="176">
        <f t="shared" si="46"/>
        <v>0</v>
      </c>
      <c r="X424" s="176">
        <f t="shared" si="47"/>
        <v>0</v>
      </c>
      <c r="Y424" s="666">
        <f>VLOOKUP(H424,'3-Productie normen'!A:S,13,FALSE)</f>
        <v>1</v>
      </c>
      <c r="Z424" s="177"/>
      <c r="AB424" s="138">
        <f t="shared" si="48"/>
        <v>5865</v>
      </c>
    </row>
    <row r="425" spans="1:28" ht="14.1" customHeight="1">
      <c r="A425" s="152">
        <v>425</v>
      </c>
      <c r="B425" s="171" t="s">
        <v>278</v>
      </c>
      <c r="C425" s="171" t="s">
        <v>975</v>
      </c>
      <c r="D425" s="526" t="s">
        <v>279</v>
      </c>
      <c r="E425" s="526" t="s">
        <v>293</v>
      </c>
      <c r="F425" s="184" t="s">
        <v>281</v>
      </c>
      <c r="G425" s="184" t="s">
        <v>233</v>
      </c>
      <c r="H425" s="173" t="s">
        <v>1857</v>
      </c>
      <c r="I425" s="184" t="s">
        <v>323</v>
      </c>
      <c r="J425" s="649">
        <v>42</v>
      </c>
      <c r="K425" s="484"/>
      <c r="L425" s="484"/>
      <c r="M425" s="484"/>
      <c r="N425" s="174">
        <v>255</v>
      </c>
      <c r="O425" s="174"/>
      <c r="P425" s="174">
        <v>0</v>
      </c>
      <c r="Q425" s="174"/>
      <c r="R425" s="175" t="e">
        <f t="shared" si="42"/>
        <v>#DIV/0!</v>
      </c>
      <c r="S425" s="175">
        <f t="shared" si="43"/>
        <v>0</v>
      </c>
      <c r="T425" s="175">
        <f t="shared" si="44"/>
        <v>0</v>
      </c>
      <c r="U425" s="176">
        <f>IF(N425="nio",0,IF(N425&gt;0,VLOOKUP(H425,'3-Productie normen'!A:S,VLOOKUP(N425,'3-Productie normen'!S:T,2,FALSE),FALSE)))</f>
        <v>0</v>
      </c>
      <c r="V425" s="176">
        <f t="shared" si="45"/>
        <v>0</v>
      </c>
      <c r="W425" s="176">
        <f t="shared" si="46"/>
        <v>0</v>
      </c>
      <c r="X425" s="176">
        <f t="shared" si="47"/>
        <v>0</v>
      </c>
      <c r="Y425" s="666">
        <f>VLOOKUP(H425,'3-Productie normen'!A:S,13,FALSE)</f>
        <v>1</v>
      </c>
      <c r="Z425" s="177"/>
      <c r="AB425" s="138">
        <f t="shared" si="48"/>
        <v>10710</v>
      </c>
    </row>
    <row r="426" spans="1:28" ht="14.1" customHeight="1">
      <c r="A426" s="152">
        <v>426</v>
      </c>
      <c r="B426" s="171" t="s">
        <v>278</v>
      </c>
      <c r="C426" s="171" t="s">
        <v>975</v>
      </c>
      <c r="D426" s="526" t="s">
        <v>279</v>
      </c>
      <c r="E426" s="526" t="s">
        <v>294</v>
      </c>
      <c r="F426" s="184" t="s">
        <v>281</v>
      </c>
      <c r="G426" s="184" t="s">
        <v>233</v>
      </c>
      <c r="H426" s="173" t="s">
        <v>1857</v>
      </c>
      <c r="I426" s="184" t="s">
        <v>323</v>
      </c>
      <c r="J426" s="649">
        <v>37</v>
      </c>
      <c r="K426" s="484"/>
      <c r="L426" s="484"/>
      <c r="M426" s="484"/>
      <c r="N426" s="174">
        <v>255</v>
      </c>
      <c r="O426" s="174"/>
      <c r="P426" s="174">
        <v>0</v>
      </c>
      <c r="Q426" s="174"/>
      <c r="R426" s="175" t="e">
        <f t="shared" si="42"/>
        <v>#DIV/0!</v>
      </c>
      <c r="S426" s="175">
        <f t="shared" si="43"/>
        <v>0</v>
      </c>
      <c r="T426" s="175">
        <f t="shared" si="44"/>
        <v>0</v>
      </c>
      <c r="U426" s="176">
        <f>IF(N426="nio",0,IF(N426&gt;0,VLOOKUP(H426,'3-Productie normen'!A:S,VLOOKUP(N426,'3-Productie normen'!S:T,2,FALSE),FALSE)))</f>
        <v>0</v>
      </c>
      <c r="V426" s="176">
        <f t="shared" si="45"/>
        <v>0</v>
      </c>
      <c r="W426" s="176">
        <f t="shared" si="46"/>
        <v>0</v>
      </c>
      <c r="X426" s="176">
        <f t="shared" si="47"/>
        <v>0</v>
      </c>
      <c r="Y426" s="666">
        <f>VLOOKUP(H426,'3-Productie normen'!A:S,13,FALSE)</f>
        <v>1</v>
      </c>
      <c r="Z426" s="177"/>
      <c r="AB426" s="138">
        <f t="shared" si="48"/>
        <v>9435</v>
      </c>
    </row>
    <row r="427" spans="1:28" ht="14.1" customHeight="1">
      <c r="A427" s="152">
        <v>427</v>
      </c>
      <c r="B427" s="171" t="s">
        <v>278</v>
      </c>
      <c r="C427" s="171" t="s">
        <v>975</v>
      </c>
      <c r="D427" s="526" t="s">
        <v>279</v>
      </c>
      <c r="E427" s="526" t="s">
        <v>295</v>
      </c>
      <c r="F427" s="184" t="s">
        <v>281</v>
      </c>
      <c r="G427" s="184" t="s">
        <v>233</v>
      </c>
      <c r="H427" s="173" t="s">
        <v>1857</v>
      </c>
      <c r="I427" s="184" t="s">
        <v>323</v>
      </c>
      <c r="J427" s="649">
        <v>45</v>
      </c>
      <c r="K427" s="484"/>
      <c r="L427" s="484"/>
      <c r="M427" s="484"/>
      <c r="N427" s="174">
        <v>255</v>
      </c>
      <c r="O427" s="174"/>
      <c r="P427" s="174">
        <v>0</v>
      </c>
      <c r="Q427" s="174"/>
      <c r="R427" s="175" t="e">
        <f t="shared" si="42"/>
        <v>#DIV/0!</v>
      </c>
      <c r="S427" s="175">
        <f t="shared" si="43"/>
        <v>0</v>
      </c>
      <c r="T427" s="175">
        <f t="shared" si="44"/>
        <v>0</v>
      </c>
      <c r="U427" s="176">
        <f>IF(N427="nio",0,IF(N427&gt;0,VLOOKUP(H427,'3-Productie normen'!A:S,VLOOKUP(N427,'3-Productie normen'!S:T,2,FALSE),FALSE)))</f>
        <v>0</v>
      </c>
      <c r="V427" s="176">
        <f t="shared" si="45"/>
        <v>0</v>
      </c>
      <c r="W427" s="176">
        <f t="shared" si="46"/>
        <v>0</v>
      </c>
      <c r="X427" s="176">
        <f t="shared" si="47"/>
        <v>0</v>
      </c>
      <c r="Y427" s="666">
        <f>VLOOKUP(H427,'3-Productie normen'!A:S,13,FALSE)</f>
        <v>1</v>
      </c>
      <c r="Z427" s="177"/>
      <c r="AB427" s="138">
        <f t="shared" si="48"/>
        <v>11475</v>
      </c>
    </row>
    <row r="428" spans="1:28" ht="14.1" customHeight="1">
      <c r="A428" s="152">
        <v>428</v>
      </c>
      <c r="B428" s="171" t="s">
        <v>278</v>
      </c>
      <c r="C428" s="171" t="s">
        <v>975</v>
      </c>
      <c r="D428" s="526" t="s">
        <v>279</v>
      </c>
      <c r="E428" s="526" t="s">
        <v>296</v>
      </c>
      <c r="F428" s="184" t="s">
        <v>281</v>
      </c>
      <c r="G428" s="184" t="s">
        <v>233</v>
      </c>
      <c r="H428" s="173" t="s">
        <v>1857</v>
      </c>
      <c r="I428" s="184" t="s">
        <v>323</v>
      </c>
      <c r="J428" s="649">
        <v>29</v>
      </c>
      <c r="K428" s="484"/>
      <c r="L428" s="484"/>
      <c r="M428" s="484"/>
      <c r="N428" s="174">
        <v>255</v>
      </c>
      <c r="O428" s="174"/>
      <c r="P428" s="174">
        <v>0</v>
      </c>
      <c r="Q428" s="174"/>
      <c r="R428" s="175" t="e">
        <f t="shared" si="42"/>
        <v>#DIV/0!</v>
      </c>
      <c r="S428" s="175">
        <f t="shared" si="43"/>
        <v>0</v>
      </c>
      <c r="T428" s="175">
        <f t="shared" si="44"/>
        <v>0</v>
      </c>
      <c r="U428" s="176">
        <f>IF(N428="nio",0,IF(N428&gt;0,VLOOKUP(H428,'3-Productie normen'!A:S,VLOOKUP(N428,'3-Productie normen'!S:T,2,FALSE),FALSE)))</f>
        <v>0</v>
      </c>
      <c r="V428" s="176">
        <f t="shared" si="45"/>
        <v>0</v>
      </c>
      <c r="W428" s="176">
        <f t="shared" si="46"/>
        <v>0</v>
      </c>
      <c r="X428" s="176">
        <f t="shared" si="47"/>
        <v>0</v>
      </c>
      <c r="Y428" s="666">
        <f>VLOOKUP(H428,'3-Productie normen'!A:S,13,FALSE)</f>
        <v>1</v>
      </c>
      <c r="Z428" s="177"/>
      <c r="AB428" s="138">
        <f t="shared" si="48"/>
        <v>7395</v>
      </c>
    </row>
    <row r="429" spans="1:28" ht="14.1" customHeight="1">
      <c r="A429" s="152">
        <v>429</v>
      </c>
      <c r="B429" s="171" t="s">
        <v>278</v>
      </c>
      <c r="C429" s="171" t="s">
        <v>975</v>
      </c>
      <c r="D429" s="526" t="s">
        <v>279</v>
      </c>
      <c r="E429" s="526" t="s">
        <v>297</v>
      </c>
      <c r="F429" s="184" t="s">
        <v>298</v>
      </c>
      <c r="G429" s="184" t="s">
        <v>233</v>
      </c>
      <c r="H429" s="137" t="s">
        <v>1857</v>
      </c>
      <c r="I429" s="184" t="s">
        <v>323</v>
      </c>
      <c r="J429" s="649">
        <v>8</v>
      </c>
      <c r="K429" s="484"/>
      <c r="L429" s="484"/>
      <c r="M429" s="484"/>
      <c r="N429" s="174">
        <v>255</v>
      </c>
      <c r="O429" s="174"/>
      <c r="P429" s="174">
        <v>0</v>
      </c>
      <c r="Q429" s="174"/>
      <c r="R429" s="175" t="e">
        <f t="shared" si="42"/>
        <v>#DIV/0!</v>
      </c>
      <c r="S429" s="175">
        <f t="shared" si="43"/>
        <v>0</v>
      </c>
      <c r="T429" s="175">
        <f t="shared" si="44"/>
        <v>0</v>
      </c>
      <c r="U429" s="176">
        <f>IF(N429="nio",0,IF(N429&gt;0,VLOOKUP(H429,'3-Productie normen'!A:S,VLOOKUP(N429,'3-Productie normen'!S:T,2,FALSE),FALSE)))</f>
        <v>0</v>
      </c>
      <c r="V429" s="176">
        <f t="shared" si="45"/>
        <v>0</v>
      </c>
      <c r="W429" s="176">
        <f t="shared" si="46"/>
        <v>0</v>
      </c>
      <c r="X429" s="176">
        <f t="shared" si="47"/>
        <v>0</v>
      </c>
      <c r="Y429" s="666">
        <f>VLOOKUP(H429,'3-Productie normen'!A:S,13,FALSE)</f>
        <v>1</v>
      </c>
      <c r="Z429" s="177"/>
      <c r="AB429" s="138">
        <f t="shared" si="48"/>
        <v>2040</v>
      </c>
    </row>
    <row r="430" spans="1:28" ht="14.1" customHeight="1">
      <c r="A430" s="152">
        <v>430</v>
      </c>
      <c r="B430" s="171" t="s">
        <v>278</v>
      </c>
      <c r="C430" s="171" t="s">
        <v>975</v>
      </c>
      <c r="D430" s="526" t="s">
        <v>279</v>
      </c>
      <c r="E430" s="526" t="s">
        <v>299</v>
      </c>
      <c r="F430" s="184" t="s">
        <v>300</v>
      </c>
      <c r="G430" s="184" t="s">
        <v>286</v>
      </c>
      <c r="H430" s="180" t="s">
        <v>223</v>
      </c>
      <c r="I430" s="184" t="s">
        <v>331</v>
      </c>
      <c r="J430" s="649">
        <v>1</v>
      </c>
      <c r="K430" s="484"/>
      <c r="L430" s="484"/>
      <c r="M430" s="484"/>
      <c r="N430" s="540" t="s">
        <v>223</v>
      </c>
      <c r="O430" s="174"/>
      <c r="P430" s="174">
        <v>0</v>
      </c>
      <c r="Q430" s="174"/>
      <c r="R430" s="175">
        <f t="shared" si="42"/>
        <v>0</v>
      </c>
      <c r="S430" s="175">
        <f t="shared" si="43"/>
        <v>0</v>
      </c>
      <c r="T430" s="175">
        <f t="shared" si="44"/>
        <v>0</v>
      </c>
      <c r="U430" s="176">
        <f>IF(N430="nio",0,IF(N430&gt;0,VLOOKUP(H430,'3-Productie normen'!A:S,VLOOKUP(N430,'3-Productie normen'!S:T,2,FALSE),FALSE)))</f>
        <v>0</v>
      </c>
      <c r="V430" s="176">
        <f t="shared" si="45"/>
        <v>0</v>
      </c>
      <c r="W430" s="176">
        <f t="shared" si="46"/>
        <v>0</v>
      </c>
      <c r="X430" s="176">
        <f t="shared" si="47"/>
        <v>0</v>
      </c>
      <c r="Y430" s="666">
        <f>VLOOKUP(H430,'3-Productie normen'!A:S,13,FALSE)</f>
        <v>0</v>
      </c>
      <c r="Z430" s="177"/>
      <c r="AB430" s="138">
        <f t="shared" si="48"/>
        <v>0</v>
      </c>
    </row>
    <row r="431" spans="1:28" ht="14.1" customHeight="1">
      <c r="A431" s="152">
        <v>431</v>
      </c>
      <c r="B431" s="171" t="s">
        <v>278</v>
      </c>
      <c r="C431" s="171" t="s">
        <v>975</v>
      </c>
      <c r="D431" s="526" t="s">
        <v>279</v>
      </c>
      <c r="E431" s="526" t="s">
        <v>301</v>
      </c>
      <c r="F431" s="184" t="s">
        <v>281</v>
      </c>
      <c r="G431" s="184" t="s">
        <v>233</v>
      </c>
      <c r="H431" s="173" t="s">
        <v>1857</v>
      </c>
      <c r="I431" s="184" t="s">
        <v>323</v>
      </c>
      <c r="J431" s="649">
        <v>79</v>
      </c>
      <c r="K431" s="484"/>
      <c r="L431" s="484"/>
      <c r="M431" s="484"/>
      <c r="N431" s="174">
        <v>255</v>
      </c>
      <c r="O431" s="174"/>
      <c r="P431" s="174">
        <v>0</v>
      </c>
      <c r="Q431" s="174"/>
      <c r="R431" s="175" t="e">
        <f t="shared" si="42"/>
        <v>#DIV/0!</v>
      </c>
      <c r="S431" s="175">
        <f t="shared" si="43"/>
        <v>0</v>
      </c>
      <c r="T431" s="175">
        <f t="shared" si="44"/>
        <v>0</v>
      </c>
      <c r="U431" s="176">
        <f>IF(N431="nio",0,IF(N431&gt;0,VLOOKUP(H431,'3-Productie normen'!A:S,VLOOKUP(N431,'3-Productie normen'!S:T,2,FALSE),FALSE)))</f>
        <v>0</v>
      </c>
      <c r="V431" s="176">
        <f t="shared" si="45"/>
        <v>0</v>
      </c>
      <c r="W431" s="176">
        <f t="shared" si="46"/>
        <v>0</v>
      </c>
      <c r="X431" s="176">
        <f t="shared" si="47"/>
        <v>0</v>
      </c>
      <c r="Y431" s="666">
        <f>VLOOKUP(H431,'3-Productie normen'!A:S,13,FALSE)</f>
        <v>1</v>
      </c>
      <c r="Z431" s="177"/>
      <c r="AB431" s="138">
        <f t="shared" si="48"/>
        <v>20145</v>
      </c>
    </row>
    <row r="432" spans="1:28" ht="14.1" customHeight="1">
      <c r="A432" s="152">
        <v>432</v>
      </c>
      <c r="B432" s="171" t="s">
        <v>278</v>
      </c>
      <c r="C432" s="171" t="s">
        <v>975</v>
      </c>
      <c r="D432" s="526" t="s">
        <v>279</v>
      </c>
      <c r="E432" s="526" t="s">
        <v>302</v>
      </c>
      <c r="F432" s="184" t="s">
        <v>281</v>
      </c>
      <c r="G432" s="184" t="s">
        <v>233</v>
      </c>
      <c r="H432" s="173" t="s">
        <v>1857</v>
      </c>
      <c r="I432" s="184" t="s">
        <v>323</v>
      </c>
      <c r="J432" s="649">
        <v>79</v>
      </c>
      <c r="K432" s="484"/>
      <c r="L432" s="484"/>
      <c r="M432" s="484"/>
      <c r="N432" s="174">
        <v>255</v>
      </c>
      <c r="O432" s="174"/>
      <c r="P432" s="174">
        <v>0</v>
      </c>
      <c r="Q432" s="174"/>
      <c r="R432" s="175" t="e">
        <f t="shared" si="42"/>
        <v>#DIV/0!</v>
      </c>
      <c r="S432" s="175">
        <f t="shared" si="43"/>
        <v>0</v>
      </c>
      <c r="T432" s="175">
        <f t="shared" si="44"/>
        <v>0</v>
      </c>
      <c r="U432" s="176">
        <f>IF(N432="nio",0,IF(N432&gt;0,VLOOKUP(H432,'3-Productie normen'!A:S,VLOOKUP(N432,'3-Productie normen'!S:T,2,FALSE),FALSE)))</f>
        <v>0</v>
      </c>
      <c r="V432" s="176">
        <f t="shared" si="45"/>
        <v>0</v>
      </c>
      <c r="W432" s="176">
        <f t="shared" si="46"/>
        <v>0</v>
      </c>
      <c r="X432" s="176">
        <f t="shared" si="47"/>
        <v>0</v>
      </c>
      <c r="Y432" s="666">
        <f>VLOOKUP(H432,'3-Productie normen'!A:S,13,FALSE)</f>
        <v>1</v>
      </c>
      <c r="Z432" s="177"/>
      <c r="AB432" s="138">
        <f t="shared" si="48"/>
        <v>20145</v>
      </c>
    </row>
    <row r="433" spans="1:28" ht="14.1" customHeight="1">
      <c r="A433" s="152">
        <v>433</v>
      </c>
      <c r="B433" s="171" t="s">
        <v>278</v>
      </c>
      <c r="C433" s="171" t="s">
        <v>975</v>
      </c>
      <c r="D433" s="526" t="s">
        <v>279</v>
      </c>
      <c r="E433" s="526" t="s">
        <v>303</v>
      </c>
      <c r="F433" s="184" t="s">
        <v>304</v>
      </c>
      <c r="G433" s="184" t="s">
        <v>286</v>
      </c>
      <c r="H433" s="180" t="s">
        <v>223</v>
      </c>
      <c r="I433" s="184" t="s">
        <v>331</v>
      </c>
      <c r="J433" s="649">
        <v>2</v>
      </c>
      <c r="K433" s="484"/>
      <c r="L433" s="484"/>
      <c r="M433" s="484"/>
      <c r="N433" s="543" t="s">
        <v>223</v>
      </c>
      <c r="O433" s="174"/>
      <c r="P433" s="174">
        <v>0</v>
      </c>
      <c r="Q433" s="174"/>
      <c r="R433" s="175">
        <f t="shared" si="42"/>
        <v>0</v>
      </c>
      <c r="S433" s="175">
        <f t="shared" si="43"/>
        <v>0</v>
      </c>
      <c r="T433" s="175">
        <f t="shared" si="44"/>
        <v>0</v>
      </c>
      <c r="U433" s="176">
        <f>IF(N433="nio",0,IF(N433&gt;0,VLOOKUP(H433,'3-Productie normen'!A:S,VLOOKUP(N433,'3-Productie normen'!S:T,2,FALSE),FALSE)))</f>
        <v>0</v>
      </c>
      <c r="V433" s="176">
        <f t="shared" si="45"/>
        <v>0</v>
      </c>
      <c r="W433" s="176">
        <f t="shared" si="46"/>
        <v>0</v>
      </c>
      <c r="X433" s="176">
        <f t="shared" si="47"/>
        <v>0</v>
      </c>
      <c r="Y433" s="666">
        <f>VLOOKUP(H433,'3-Productie normen'!A:S,13,FALSE)</f>
        <v>0</v>
      </c>
      <c r="Z433" s="177"/>
      <c r="AB433" s="138">
        <f t="shared" si="48"/>
        <v>0</v>
      </c>
    </row>
    <row r="434" spans="1:28" ht="14.1" customHeight="1">
      <c r="A434" s="152">
        <v>434</v>
      </c>
      <c r="B434" s="171" t="s">
        <v>278</v>
      </c>
      <c r="C434" s="171" t="s">
        <v>975</v>
      </c>
      <c r="D434" s="526" t="s">
        <v>279</v>
      </c>
      <c r="E434" s="526" t="s">
        <v>305</v>
      </c>
      <c r="F434" s="184" t="s">
        <v>298</v>
      </c>
      <c r="G434" s="184" t="s">
        <v>233</v>
      </c>
      <c r="H434" s="137" t="s">
        <v>1857</v>
      </c>
      <c r="I434" s="184" t="s">
        <v>323</v>
      </c>
      <c r="J434" s="649">
        <v>14</v>
      </c>
      <c r="K434" s="484"/>
      <c r="L434" s="484"/>
      <c r="M434" s="484"/>
      <c r="N434" s="174">
        <v>255</v>
      </c>
      <c r="O434" s="174"/>
      <c r="P434" s="174">
        <v>0</v>
      </c>
      <c r="Q434" s="174"/>
      <c r="R434" s="175" t="e">
        <f t="shared" si="42"/>
        <v>#DIV/0!</v>
      </c>
      <c r="S434" s="175">
        <f t="shared" si="43"/>
        <v>0</v>
      </c>
      <c r="T434" s="175">
        <f t="shared" si="44"/>
        <v>0</v>
      </c>
      <c r="U434" s="176">
        <f>IF(N434="nio",0,IF(N434&gt;0,VLOOKUP(H434,'3-Productie normen'!A:S,VLOOKUP(N434,'3-Productie normen'!S:T,2,FALSE),FALSE)))</f>
        <v>0</v>
      </c>
      <c r="V434" s="176">
        <f t="shared" si="45"/>
        <v>0</v>
      </c>
      <c r="W434" s="176">
        <f t="shared" si="46"/>
        <v>0</v>
      </c>
      <c r="X434" s="176">
        <f t="shared" si="47"/>
        <v>0</v>
      </c>
      <c r="Y434" s="666">
        <f>VLOOKUP(H434,'3-Productie normen'!A:S,13,FALSE)</f>
        <v>1</v>
      </c>
      <c r="Z434" s="177"/>
      <c r="AB434" s="138">
        <f t="shared" si="48"/>
        <v>3570</v>
      </c>
    </row>
    <row r="435" spans="1:28" ht="14.1" customHeight="1">
      <c r="A435" s="152">
        <v>435</v>
      </c>
      <c r="B435" s="171" t="s">
        <v>278</v>
      </c>
      <c r="C435" s="171" t="s">
        <v>975</v>
      </c>
      <c r="D435" s="526" t="s">
        <v>279</v>
      </c>
      <c r="E435" s="526" t="s">
        <v>306</v>
      </c>
      <c r="F435" s="184" t="s">
        <v>281</v>
      </c>
      <c r="G435" s="184" t="s">
        <v>233</v>
      </c>
      <c r="H435" s="173" t="s">
        <v>1857</v>
      </c>
      <c r="I435" s="184" t="s">
        <v>323</v>
      </c>
      <c r="J435" s="649">
        <v>9</v>
      </c>
      <c r="K435" s="484"/>
      <c r="L435" s="484"/>
      <c r="M435" s="484"/>
      <c r="N435" s="174">
        <v>255</v>
      </c>
      <c r="O435" s="174"/>
      <c r="P435" s="174">
        <v>0</v>
      </c>
      <c r="Q435" s="174"/>
      <c r="R435" s="175" t="e">
        <f t="shared" si="42"/>
        <v>#DIV/0!</v>
      </c>
      <c r="S435" s="175">
        <f t="shared" si="43"/>
        <v>0</v>
      </c>
      <c r="T435" s="175">
        <f t="shared" si="44"/>
        <v>0</v>
      </c>
      <c r="U435" s="176">
        <f>IF(N435="nio",0,IF(N435&gt;0,VLOOKUP(H435,'3-Productie normen'!A:S,VLOOKUP(N435,'3-Productie normen'!S:T,2,FALSE),FALSE)))</f>
        <v>0</v>
      </c>
      <c r="V435" s="176">
        <f t="shared" si="45"/>
        <v>0</v>
      </c>
      <c r="W435" s="176">
        <f t="shared" si="46"/>
        <v>0</v>
      </c>
      <c r="X435" s="176">
        <f t="shared" si="47"/>
        <v>0</v>
      </c>
      <c r="Y435" s="666">
        <f>VLOOKUP(H435,'3-Productie normen'!A:S,13,FALSE)</f>
        <v>1</v>
      </c>
      <c r="Z435" s="177"/>
      <c r="AB435" s="138">
        <f t="shared" si="48"/>
        <v>2295</v>
      </c>
    </row>
    <row r="436" spans="1:28" ht="14.1" customHeight="1">
      <c r="A436" s="152">
        <v>436</v>
      </c>
      <c r="B436" s="171" t="s">
        <v>278</v>
      </c>
      <c r="C436" s="171" t="s">
        <v>975</v>
      </c>
      <c r="D436" s="526" t="s">
        <v>279</v>
      </c>
      <c r="E436" s="526" t="s">
        <v>307</v>
      </c>
      <c r="F436" s="184" t="s">
        <v>281</v>
      </c>
      <c r="G436" s="184" t="s">
        <v>233</v>
      </c>
      <c r="H436" s="173" t="s">
        <v>1857</v>
      </c>
      <c r="I436" s="184" t="s">
        <v>323</v>
      </c>
      <c r="J436" s="649">
        <v>72</v>
      </c>
      <c r="K436" s="484"/>
      <c r="L436" s="484"/>
      <c r="M436" s="484"/>
      <c r="N436" s="174">
        <v>255</v>
      </c>
      <c r="O436" s="174"/>
      <c r="P436" s="174">
        <v>0</v>
      </c>
      <c r="Q436" s="174"/>
      <c r="R436" s="175" t="e">
        <f t="shared" si="42"/>
        <v>#DIV/0!</v>
      </c>
      <c r="S436" s="175">
        <f t="shared" si="43"/>
        <v>0</v>
      </c>
      <c r="T436" s="175">
        <f t="shared" si="44"/>
        <v>0</v>
      </c>
      <c r="U436" s="176">
        <f>IF(N436="nio",0,IF(N436&gt;0,VLOOKUP(H436,'3-Productie normen'!A:S,VLOOKUP(N436,'3-Productie normen'!S:T,2,FALSE),FALSE)))</f>
        <v>0</v>
      </c>
      <c r="V436" s="176">
        <f t="shared" si="45"/>
        <v>0</v>
      </c>
      <c r="W436" s="176">
        <f t="shared" si="46"/>
        <v>0</v>
      </c>
      <c r="X436" s="176">
        <f t="shared" si="47"/>
        <v>0</v>
      </c>
      <c r="Y436" s="666">
        <f>VLOOKUP(H436,'3-Productie normen'!A:S,13,FALSE)</f>
        <v>1</v>
      </c>
      <c r="Z436" s="177"/>
      <c r="AB436" s="138">
        <f t="shared" si="48"/>
        <v>18360</v>
      </c>
    </row>
    <row r="437" spans="1:28" ht="14.1" customHeight="1">
      <c r="A437" s="152">
        <v>437</v>
      </c>
      <c r="B437" s="171" t="s">
        <v>278</v>
      </c>
      <c r="C437" s="171" t="s">
        <v>975</v>
      </c>
      <c r="D437" s="526" t="s">
        <v>279</v>
      </c>
      <c r="E437" s="526" t="s">
        <v>308</v>
      </c>
      <c r="F437" s="184" t="s">
        <v>309</v>
      </c>
      <c r="G437" s="184" t="s">
        <v>18</v>
      </c>
      <c r="H437" s="137" t="s">
        <v>18</v>
      </c>
      <c r="I437" s="184" t="s">
        <v>322</v>
      </c>
      <c r="J437" s="649">
        <v>8</v>
      </c>
      <c r="K437" s="484"/>
      <c r="L437" s="484"/>
      <c r="M437" s="484"/>
      <c r="N437" s="174">
        <v>255</v>
      </c>
      <c r="O437" s="174">
        <v>255</v>
      </c>
      <c r="P437" s="174">
        <v>0</v>
      </c>
      <c r="Q437" s="174"/>
      <c r="R437" s="175" t="e">
        <f t="shared" si="42"/>
        <v>#DIV/0!</v>
      </c>
      <c r="S437" s="175" t="e">
        <f t="shared" si="43"/>
        <v>#DIV/0!</v>
      </c>
      <c r="T437" s="175">
        <f t="shared" si="44"/>
        <v>0</v>
      </c>
      <c r="U437" s="176">
        <f>IF(N437="nio",0,IF(N437&gt;0,VLOOKUP(H437,'3-Productie normen'!A:S,VLOOKUP(N437,'3-Productie normen'!S:T,2,FALSE),FALSE)))</f>
        <v>0</v>
      </c>
      <c r="V437" s="176">
        <f t="shared" si="45"/>
        <v>0</v>
      </c>
      <c r="W437" s="176">
        <f t="shared" si="46"/>
        <v>0</v>
      </c>
      <c r="X437" s="176">
        <f t="shared" si="47"/>
        <v>0</v>
      </c>
      <c r="Y437" s="666">
        <f>VLOOKUP(H437,'3-Productie normen'!A:S,13,FALSE)</f>
        <v>3</v>
      </c>
      <c r="Z437" s="177"/>
      <c r="AB437" s="138">
        <f t="shared" si="48"/>
        <v>4080</v>
      </c>
    </row>
    <row r="438" spans="1:28" ht="14.1" customHeight="1">
      <c r="A438" s="152">
        <v>438</v>
      </c>
      <c r="B438" s="171" t="s">
        <v>278</v>
      </c>
      <c r="C438" s="171" t="s">
        <v>975</v>
      </c>
      <c r="D438" s="526" t="s">
        <v>279</v>
      </c>
      <c r="E438" s="526" t="s">
        <v>310</v>
      </c>
      <c r="F438" s="184" t="s">
        <v>311</v>
      </c>
      <c r="G438" s="184" t="s">
        <v>286</v>
      </c>
      <c r="H438" s="180" t="s">
        <v>223</v>
      </c>
      <c r="I438" s="184" t="s">
        <v>331</v>
      </c>
      <c r="J438" s="649">
        <v>1</v>
      </c>
      <c r="K438" s="484"/>
      <c r="L438" s="484"/>
      <c r="M438" s="484"/>
      <c r="N438" s="546" t="s">
        <v>223</v>
      </c>
      <c r="O438" s="174"/>
      <c r="P438" s="174">
        <v>0</v>
      </c>
      <c r="Q438" s="174"/>
      <c r="R438" s="175">
        <f t="shared" si="42"/>
        <v>0</v>
      </c>
      <c r="S438" s="175">
        <f t="shared" si="43"/>
        <v>0</v>
      </c>
      <c r="T438" s="175">
        <f t="shared" si="44"/>
        <v>0</v>
      </c>
      <c r="U438" s="176">
        <f>IF(N438="nio",0,IF(N438&gt;0,VLOOKUP(H438,'3-Productie normen'!A:S,VLOOKUP(N438,'3-Productie normen'!S:T,2,FALSE),FALSE)))</f>
        <v>0</v>
      </c>
      <c r="V438" s="176">
        <f t="shared" si="45"/>
        <v>0</v>
      </c>
      <c r="W438" s="176">
        <f t="shared" si="46"/>
        <v>0</v>
      </c>
      <c r="X438" s="176">
        <f t="shared" si="47"/>
        <v>0</v>
      </c>
      <c r="Y438" s="666">
        <f>VLOOKUP(H438,'3-Productie normen'!A:S,13,FALSE)</f>
        <v>0</v>
      </c>
      <c r="Z438" s="177"/>
      <c r="AB438" s="138">
        <f t="shared" si="48"/>
        <v>0</v>
      </c>
    </row>
    <row r="439" spans="1:28" ht="14.1" customHeight="1">
      <c r="A439" s="152">
        <v>439</v>
      </c>
      <c r="B439" s="171" t="s">
        <v>278</v>
      </c>
      <c r="C439" s="171" t="s">
        <v>975</v>
      </c>
      <c r="D439" s="526" t="s">
        <v>279</v>
      </c>
      <c r="E439" s="526" t="s">
        <v>312</v>
      </c>
      <c r="F439" s="184" t="s">
        <v>313</v>
      </c>
      <c r="G439" s="184" t="s">
        <v>314</v>
      </c>
      <c r="H439" s="184" t="s">
        <v>1859</v>
      </c>
      <c r="I439" s="184" t="s">
        <v>323</v>
      </c>
      <c r="J439" s="649">
        <v>11</v>
      </c>
      <c r="K439" s="484"/>
      <c r="L439" s="484"/>
      <c r="M439" s="484"/>
      <c r="N439" s="174">
        <v>255</v>
      </c>
      <c r="O439" s="174"/>
      <c r="P439" s="174">
        <v>0</v>
      </c>
      <c r="Q439" s="174"/>
      <c r="R439" s="175" t="e">
        <f t="shared" si="42"/>
        <v>#DIV/0!</v>
      </c>
      <c r="S439" s="175">
        <f t="shared" si="43"/>
        <v>0</v>
      </c>
      <c r="T439" s="175">
        <f t="shared" si="44"/>
        <v>0</v>
      </c>
      <c r="U439" s="176">
        <f>IF(N439="nio",0,IF(N439&gt;0,VLOOKUP(H439,'3-Productie normen'!A:S,VLOOKUP(N439,'3-Productie normen'!S:T,2,FALSE),FALSE)))</f>
        <v>0</v>
      </c>
      <c r="V439" s="176">
        <f t="shared" si="45"/>
        <v>0</v>
      </c>
      <c r="W439" s="176">
        <f t="shared" si="46"/>
        <v>0</v>
      </c>
      <c r="X439" s="176">
        <f t="shared" si="47"/>
        <v>0</v>
      </c>
      <c r="Y439" s="666">
        <f>VLOOKUP(H439,'3-Productie normen'!A:S,13,FALSE)</f>
        <v>2</v>
      </c>
      <c r="Z439" s="177"/>
      <c r="AB439" s="138">
        <f t="shared" si="48"/>
        <v>2805</v>
      </c>
    </row>
    <row r="440" spans="1:28" ht="14.1" customHeight="1">
      <c r="A440" s="152">
        <v>440</v>
      </c>
      <c r="B440" s="171" t="s">
        <v>278</v>
      </c>
      <c r="C440" s="171" t="s">
        <v>975</v>
      </c>
      <c r="D440" s="526" t="s">
        <v>279</v>
      </c>
      <c r="E440" s="526" t="s">
        <v>312</v>
      </c>
      <c r="F440" s="184" t="s">
        <v>315</v>
      </c>
      <c r="G440" s="184" t="s">
        <v>316</v>
      </c>
      <c r="H440" s="137" t="s">
        <v>1856</v>
      </c>
      <c r="I440" s="184" t="s">
        <v>323</v>
      </c>
      <c r="J440" s="649">
        <v>120</v>
      </c>
      <c r="K440" s="484"/>
      <c r="L440" s="484"/>
      <c r="M440" s="484"/>
      <c r="N440" s="174">
        <v>255</v>
      </c>
      <c r="O440" s="174"/>
      <c r="P440" s="174">
        <v>0</v>
      </c>
      <c r="Q440" s="174"/>
      <c r="R440" s="175" t="e">
        <f t="shared" si="42"/>
        <v>#DIV/0!</v>
      </c>
      <c r="S440" s="175">
        <f t="shared" si="43"/>
        <v>0</v>
      </c>
      <c r="T440" s="175">
        <f t="shared" si="44"/>
        <v>0</v>
      </c>
      <c r="U440" s="176">
        <f>IF(N440="nio",0,IF(N440&gt;0,VLOOKUP(H440,'3-Productie normen'!A:S,VLOOKUP(N440,'3-Productie normen'!S:T,2,FALSE),FALSE)))</f>
        <v>0</v>
      </c>
      <c r="V440" s="176">
        <f t="shared" si="45"/>
        <v>0</v>
      </c>
      <c r="W440" s="176">
        <f t="shared" si="46"/>
        <v>0</v>
      </c>
      <c r="X440" s="176">
        <f t="shared" si="47"/>
        <v>0</v>
      </c>
      <c r="Y440" s="666">
        <f>VLOOKUP(H440,'3-Productie normen'!A:S,13,FALSE)</f>
        <v>5</v>
      </c>
      <c r="Z440" s="177"/>
      <c r="AB440" s="138">
        <f t="shared" si="48"/>
        <v>30600</v>
      </c>
    </row>
    <row r="441" spans="1:28" ht="14.1" customHeight="1">
      <c r="A441" s="152">
        <v>441</v>
      </c>
      <c r="B441" s="171" t="s">
        <v>278</v>
      </c>
      <c r="C441" s="171" t="s">
        <v>975</v>
      </c>
      <c r="D441" s="526" t="s">
        <v>279</v>
      </c>
      <c r="E441" s="526" t="s">
        <v>317</v>
      </c>
      <c r="F441" s="184" t="s">
        <v>313</v>
      </c>
      <c r="G441" s="184" t="s">
        <v>314</v>
      </c>
      <c r="H441" s="184" t="s">
        <v>1859</v>
      </c>
      <c r="I441" s="184" t="s">
        <v>323</v>
      </c>
      <c r="J441" s="649">
        <v>22</v>
      </c>
      <c r="K441" s="484"/>
      <c r="L441" s="484"/>
      <c r="M441" s="484"/>
      <c r="N441" s="174">
        <v>255</v>
      </c>
      <c r="O441" s="174"/>
      <c r="P441" s="174">
        <v>0</v>
      </c>
      <c r="Q441" s="174"/>
      <c r="R441" s="175" t="e">
        <f t="shared" si="42"/>
        <v>#DIV/0!</v>
      </c>
      <c r="S441" s="175">
        <f t="shared" si="43"/>
        <v>0</v>
      </c>
      <c r="T441" s="175">
        <f t="shared" si="44"/>
        <v>0</v>
      </c>
      <c r="U441" s="176">
        <f>IF(N441="nio",0,IF(N441&gt;0,VLOOKUP(H441,'3-Productie normen'!A:S,VLOOKUP(N441,'3-Productie normen'!S:T,2,FALSE),FALSE)))</f>
        <v>0</v>
      </c>
      <c r="V441" s="176">
        <f t="shared" si="45"/>
        <v>0</v>
      </c>
      <c r="W441" s="176">
        <f t="shared" si="46"/>
        <v>0</v>
      </c>
      <c r="X441" s="176">
        <f t="shared" si="47"/>
        <v>0</v>
      </c>
      <c r="Y441" s="666">
        <f>VLOOKUP(H441,'3-Productie normen'!A:S,13,FALSE)</f>
        <v>2</v>
      </c>
      <c r="Z441" s="177"/>
      <c r="AB441" s="138">
        <f t="shared" si="48"/>
        <v>5610</v>
      </c>
    </row>
    <row r="442" spans="1:28" ht="14.1" customHeight="1">
      <c r="A442" s="152">
        <v>442</v>
      </c>
      <c r="B442" s="171" t="s">
        <v>976</v>
      </c>
      <c r="C442" s="171" t="s">
        <v>1926</v>
      </c>
      <c r="D442" s="526">
        <v>0</v>
      </c>
      <c r="E442" s="526" t="s">
        <v>1019</v>
      </c>
      <c r="F442" s="184" t="s">
        <v>1020</v>
      </c>
      <c r="G442" s="184" t="s">
        <v>1021</v>
      </c>
      <c r="H442" s="180" t="s">
        <v>223</v>
      </c>
      <c r="I442" s="184" t="s">
        <v>1037</v>
      </c>
      <c r="J442" s="649">
        <v>176</v>
      </c>
      <c r="K442" s="484"/>
      <c r="L442" s="484"/>
      <c r="M442" s="484"/>
      <c r="N442" s="174" t="s">
        <v>223</v>
      </c>
      <c r="O442" s="174"/>
      <c r="P442" s="174"/>
      <c r="Q442" s="174"/>
      <c r="R442" s="175">
        <f t="shared" si="42"/>
        <v>0</v>
      </c>
      <c r="S442" s="175">
        <f t="shared" si="43"/>
        <v>0</v>
      </c>
      <c r="T442" s="175">
        <f t="shared" si="44"/>
        <v>0</v>
      </c>
      <c r="U442" s="176">
        <f>IF(N442="nio",0,IF(N442&gt;0,VLOOKUP(H442,'3-Productie normen'!A:S,VLOOKUP(N442,'3-Productie normen'!S:T,2,FALSE),FALSE)))</f>
        <v>0</v>
      </c>
      <c r="V442" s="176">
        <f t="shared" si="45"/>
        <v>0</v>
      </c>
      <c r="W442" s="176">
        <f t="shared" si="46"/>
        <v>0</v>
      </c>
      <c r="X442" s="176">
        <f t="shared" si="47"/>
        <v>0</v>
      </c>
      <c r="Y442" s="666">
        <f>VLOOKUP(H442,'3-Productie normen'!A:S,13,FALSE)</f>
        <v>0</v>
      </c>
      <c r="Z442" s="177"/>
      <c r="AB442" s="138">
        <f t="shared" si="48"/>
        <v>0</v>
      </c>
    </row>
    <row r="443" spans="1:28" ht="14.1" customHeight="1">
      <c r="A443" s="152">
        <v>443</v>
      </c>
      <c r="B443" s="171" t="s">
        <v>976</v>
      </c>
      <c r="C443" s="171" t="s">
        <v>1926</v>
      </c>
      <c r="D443" s="526">
        <v>1</v>
      </c>
      <c r="E443" s="526" t="s">
        <v>1038</v>
      </c>
      <c r="F443" s="184" t="s">
        <v>1023</v>
      </c>
      <c r="G443" s="184" t="s">
        <v>1024</v>
      </c>
      <c r="H443" s="187" t="s">
        <v>116</v>
      </c>
      <c r="I443" s="184" t="s">
        <v>111</v>
      </c>
      <c r="J443" s="649">
        <v>67</v>
      </c>
      <c r="K443" s="484"/>
      <c r="L443" s="484"/>
      <c r="M443" s="484"/>
      <c r="N443" s="174">
        <v>255</v>
      </c>
      <c r="O443" s="174"/>
      <c r="P443" s="174"/>
      <c r="Q443" s="174"/>
      <c r="R443" s="175" t="e">
        <f t="shared" si="42"/>
        <v>#DIV/0!</v>
      </c>
      <c r="S443" s="175">
        <f t="shared" si="43"/>
        <v>0</v>
      </c>
      <c r="T443" s="175">
        <f t="shared" si="44"/>
        <v>0</v>
      </c>
      <c r="U443" s="176">
        <f>IF(N443="nio",0,IF(N443&gt;0,VLOOKUP(H443,'3-Productie normen'!A:S,VLOOKUP(N443,'3-Productie normen'!S:T,2,FALSE),FALSE)))</f>
        <v>0</v>
      </c>
      <c r="V443" s="176">
        <f t="shared" si="45"/>
        <v>0</v>
      </c>
      <c r="W443" s="176">
        <f t="shared" si="46"/>
        <v>0</v>
      </c>
      <c r="X443" s="176">
        <f t="shared" si="47"/>
        <v>0</v>
      </c>
      <c r="Y443" s="666">
        <f>VLOOKUP(H443,'3-Productie normen'!A:S,13,FALSE)</f>
        <v>2</v>
      </c>
      <c r="Z443" s="177"/>
      <c r="AB443" s="138">
        <f t="shared" si="48"/>
        <v>17085</v>
      </c>
    </row>
    <row r="444" spans="1:28" ht="14.1" customHeight="1">
      <c r="A444" s="152">
        <v>444</v>
      </c>
      <c r="B444" s="171" t="s">
        <v>976</v>
      </c>
      <c r="C444" s="171" t="s">
        <v>1926</v>
      </c>
      <c r="D444" s="526">
        <v>0</v>
      </c>
      <c r="E444" s="526" t="s">
        <v>1039</v>
      </c>
      <c r="F444" s="184" t="s">
        <v>1040</v>
      </c>
      <c r="G444" s="184"/>
      <c r="H444" s="180" t="s">
        <v>223</v>
      </c>
      <c r="I444" s="184" t="s">
        <v>114</v>
      </c>
      <c r="J444" s="649">
        <v>57.599998474121101</v>
      </c>
      <c r="K444" s="484"/>
      <c r="L444" s="484"/>
      <c r="M444" s="484"/>
      <c r="N444" s="174" t="s">
        <v>223</v>
      </c>
      <c r="O444" s="174"/>
      <c r="P444" s="174"/>
      <c r="Q444" s="174"/>
      <c r="R444" s="175">
        <f t="shared" si="42"/>
        <v>0</v>
      </c>
      <c r="S444" s="175">
        <f t="shared" si="43"/>
        <v>0</v>
      </c>
      <c r="T444" s="175">
        <f t="shared" si="44"/>
        <v>0</v>
      </c>
      <c r="U444" s="176">
        <f>IF(N444="nio",0,IF(N444&gt;0,VLOOKUP(H444,'3-Productie normen'!A:S,VLOOKUP(N444,'3-Productie normen'!S:T,2,FALSE),FALSE)))</f>
        <v>0</v>
      </c>
      <c r="V444" s="176">
        <f t="shared" si="45"/>
        <v>0</v>
      </c>
      <c r="W444" s="176">
        <f t="shared" si="46"/>
        <v>0</v>
      </c>
      <c r="X444" s="176">
        <f t="shared" si="47"/>
        <v>0</v>
      </c>
      <c r="Y444" s="666">
        <f>VLOOKUP(H444,'3-Productie normen'!A:S,13,FALSE)</f>
        <v>0</v>
      </c>
      <c r="Z444" s="177"/>
      <c r="AB444" s="138">
        <f t="shared" si="48"/>
        <v>0</v>
      </c>
    </row>
    <row r="445" spans="1:28" ht="14.1" customHeight="1">
      <c r="A445" s="152">
        <v>445</v>
      </c>
      <c r="B445" s="171" t="s">
        <v>976</v>
      </c>
      <c r="C445" s="171" t="s">
        <v>1926</v>
      </c>
      <c r="D445" s="526">
        <v>0</v>
      </c>
      <c r="E445" s="526" t="s">
        <v>1041</v>
      </c>
      <c r="F445" s="184" t="s">
        <v>1028</v>
      </c>
      <c r="G445" s="184" t="s">
        <v>1042</v>
      </c>
      <c r="H445" s="180" t="s">
        <v>223</v>
      </c>
      <c r="I445" s="184" t="s">
        <v>114</v>
      </c>
      <c r="J445" s="649">
        <v>49</v>
      </c>
      <c r="K445" s="484"/>
      <c r="L445" s="484"/>
      <c r="M445" s="484"/>
      <c r="N445" s="174" t="s">
        <v>223</v>
      </c>
      <c r="O445" s="174"/>
      <c r="P445" s="174"/>
      <c r="Q445" s="174"/>
      <c r="R445" s="175">
        <f t="shared" si="42"/>
        <v>0</v>
      </c>
      <c r="S445" s="175">
        <f t="shared" si="43"/>
        <v>0</v>
      </c>
      <c r="T445" s="175">
        <f t="shared" si="44"/>
        <v>0</v>
      </c>
      <c r="U445" s="176">
        <f>IF(N445="nio",0,IF(N445&gt;0,VLOOKUP(H445,'3-Productie normen'!A:S,VLOOKUP(N445,'3-Productie normen'!S:T,2,FALSE),FALSE)))</f>
        <v>0</v>
      </c>
      <c r="V445" s="176">
        <f t="shared" si="45"/>
        <v>0</v>
      </c>
      <c r="W445" s="176">
        <f t="shared" si="46"/>
        <v>0</v>
      </c>
      <c r="X445" s="176">
        <f t="shared" si="47"/>
        <v>0</v>
      </c>
      <c r="Y445" s="666">
        <f>VLOOKUP(H445,'3-Productie normen'!A:S,13,FALSE)</f>
        <v>0</v>
      </c>
      <c r="Z445" s="177"/>
      <c r="AB445" s="138">
        <f t="shared" si="48"/>
        <v>0</v>
      </c>
    </row>
    <row r="446" spans="1:28" ht="14.1" customHeight="1">
      <c r="A446" s="152">
        <v>446</v>
      </c>
      <c r="B446" s="171" t="s">
        <v>976</v>
      </c>
      <c r="C446" s="171" t="s">
        <v>1926</v>
      </c>
      <c r="D446" s="526">
        <v>0</v>
      </c>
      <c r="E446" s="526" t="s">
        <v>1043</v>
      </c>
      <c r="F446" s="184" t="s">
        <v>1040</v>
      </c>
      <c r="G446" s="184"/>
      <c r="H446" s="180" t="s">
        <v>223</v>
      </c>
      <c r="I446" s="184" t="s">
        <v>114</v>
      </c>
      <c r="J446" s="649">
        <v>39.299999237060497</v>
      </c>
      <c r="K446" s="484"/>
      <c r="L446" s="484"/>
      <c r="M446" s="484"/>
      <c r="N446" s="174" t="s">
        <v>223</v>
      </c>
      <c r="O446" s="174"/>
      <c r="P446" s="174"/>
      <c r="Q446" s="174"/>
      <c r="R446" s="175">
        <f t="shared" si="42"/>
        <v>0</v>
      </c>
      <c r="S446" s="175">
        <f t="shared" si="43"/>
        <v>0</v>
      </c>
      <c r="T446" s="175">
        <f t="shared" si="44"/>
        <v>0</v>
      </c>
      <c r="U446" s="176">
        <f>IF(N446="nio",0,IF(N446&gt;0,VLOOKUP(H446,'3-Productie normen'!A:S,VLOOKUP(N446,'3-Productie normen'!S:T,2,FALSE),FALSE)))</f>
        <v>0</v>
      </c>
      <c r="V446" s="176">
        <f t="shared" si="45"/>
        <v>0</v>
      </c>
      <c r="W446" s="176">
        <f t="shared" si="46"/>
        <v>0</v>
      </c>
      <c r="X446" s="176">
        <f t="shared" si="47"/>
        <v>0</v>
      </c>
      <c r="Y446" s="666">
        <f>VLOOKUP(H446,'3-Productie normen'!A:S,13,FALSE)</f>
        <v>0</v>
      </c>
      <c r="Z446" s="177"/>
      <c r="AB446" s="138">
        <f t="shared" si="48"/>
        <v>0</v>
      </c>
    </row>
    <row r="447" spans="1:28" ht="14.1" customHeight="1">
      <c r="A447" s="152">
        <v>447</v>
      </c>
      <c r="B447" s="171" t="s">
        <v>976</v>
      </c>
      <c r="C447" s="171" t="s">
        <v>1926</v>
      </c>
      <c r="D447" s="526">
        <v>0</v>
      </c>
      <c r="E447" s="526" t="s">
        <v>1022</v>
      </c>
      <c r="F447" s="184" t="s">
        <v>309</v>
      </c>
      <c r="G447" s="184"/>
      <c r="H447" s="137" t="s">
        <v>18</v>
      </c>
      <c r="I447" s="184" t="s">
        <v>113</v>
      </c>
      <c r="J447" s="649">
        <v>35.900001525878899</v>
      </c>
      <c r="K447" s="484"/>
      <c r="L447" s="484"/>
      <c r="M447" s="484"/>
      <c r="N447" s="174">
        <v>255</v>
      </c>
      <c r="O447" s="174"/>
      <c r="P447" s="174"/>
      <c r="Q447" s="174"/>
      <c r="R447" s="175" t="e">
        <f t="shared" si="42"/>
        <v>#DIV/0!</v>
      </c>
      <c r="S447" s="175">
        <f t="shared" si="43"/>
        <v>0</v>
      </c>
      <c r="T447" s="175">
        <f t="shared" si="44"/>
        <v>0</v>
      </c>
      <c r="U447" s="176">
        <f>IF(N447="nio",0,IF(N447&gt;0,VLOOKUP(H447,'3-Productie normen'!A:S,VLOOKUP(N447,'3-Productie normen'!S:T,2,FALSE),FALSE)))</f>
        <v>0</v>
      </c>
      <c r="V447" s="176">
        <f t="shared" si="45"/>
        <v>0</v>
      </c>
      <c r="W447" s="176">
        <f t="shared" si="46"/>
        <v>0</v>
      </c>
      <c r="X447" s="176">
        <f t="shared" si="47"/>
        <v>0</v>
      </c>
      <c r="Y447" s="666">
        <f>VLOOKUP(H447,'3-Productie normen'!A:S,13,FALSE)</f>
        <v>3</v>
      </c>
      <c r="Z447" s="177"/>
      <c r="AB447" s="138">
        <f t="shared" si="48"/>
        <v>9154.5003890991193</v>
      </c>
    </row>
    <row r="448" spans="1:28" ht="14.1" customHeight="1">
      <c r="A448" s="152">
        <v>448</v>
      </c>
      <c r="B448" s="171" t="s">
        <v>976</v>
      </c>
      <c r="C448" s="171" t="s">
        <v>1926</v>
      </c>
      <c r="D448" s="526">
        <v>0</v>
      </c>
      <c r="E448" s="526" t="s">
        <v>1029</v>
      </c>
      <c r="F448" s="184" t="s">
        <v>281</v>
      </c>
      <c r="G448" s="184"/>
      <c r="H448" s="173" t="s">
        <v>1857</v>
      </c>
      <c r="I448" s="184" t="s">
        <v>111</v>
      </c>
      <c r="J448" s="649">
        <v>31.899999618530298</v>
      </c>
      <c r="K448" s="484"/>
      <c r="L448" s="484"/>
      <c r="M448" s="484"/>
      <c r="N448" s="174">
        <v>52</v>
      </c>
      <c r="O448" s="174"/>
      <c r="P448" s="174"/>
      <c r="Q448" s="174"/>
      <c r="R448" s="175" t="e">
        <f t="shared" si="42"/>
        <v>#DIV/0!</v>
      </c>
      <c r="S448" s="175">
        <f t="shared" si="43"/>
        <v>0</v>
      </c>
      <c r="T448" s="175">
        <f t="shared" si="44"/>
        <v>0</v>
      </c>
      <c r="U448" s="176">
        <f>IF(N448="nio",0,IF(N448&gt;0,VLOOKUP(H448,'3-Productie normen'!A:S,VLOOKUP(N448,'3-Productie normen'!S:T,2,FALSE),FALSE)))</f>
        <v>0</v>
      </c>
      <c r="V448" s="176">
        <f t="shared" si="45"/>
        <v>0</v>
      </c>
      <c r="W448" s="176">
        <f t="shared" si="46"/>
        <v>0</v>
      </c>
      <c r="X448" s="176">
        <f t="shared" si="47"/>
        <v>0</v>
      </c>
      <c r="Y448" s="666">
        <f>VLOOKUP(H448,'3-Productie normen'!A:S,13,FALSE)</f>
        <v>1</v>
      </c>
      <c r="Z448" s="177"/>
      <c r="AB448" s="138">
        <f t="shared" si="48"/>
        <v>1658.7999801635756</v>
      </c>
    </row>
    <row r="449" spans="1:28" ht="14.1" customHeight="1">
      <c r="A449" s="152">
        <v>449</v>
      </c>
      <c r="B449" s="171" t="s">
        <v>976</v>
      </c>
      <c r="C449" s="171" t="s">
        <v>1926</v>
      </c>
      <c r="D449" s="526">
        <v>0</v>
      </c>
      <c r="E449" s="526" t="s">
        <v>1044</v>
      </c>
      <c r="F449" s="184" t="s">
        <v>1028</v>
      </c>
      <c r="G449" s="184" t="s">
        <v>1045</v>
      </c>
      <c r="H449" s="180" t="s">
        <v>223</v>
      </c>
      <c r="I449" s="184" t="s">
        <v>114</v>
      </c>
      <c r="J449" s="649">
        <v>31.299999237060501</v>
      </c>
      <c r="K449" s="484"/>
      <c r="L449" s="484"/>
      <c r="M449" s="484"/>
      <c r="N449" s="174" t="s">
        <v>223</v>
      </c>
      <c r="O449" s="174"/>
      <c r="P449" s="174"/>
      <c r="Q449" s="174"/>
      <c r="R449" s="175">
        <f t="shared" si="42"/>
        <v>0</v>
      </c>
      <c r="S449" s="175">
        <f t="shared" si="43"/>
        <v>0</v>
      </c>
      <c r="T449" s="175">
        <f t="shared" si="44"/>
        <v>0</v>
      </c>
      <c r="U449" s="176">
        <f>IF(N449="nio",0,IF(N449&gt;0,VLOOKUP(H449,'3-Productie normen'!A:S,VLOOKUP(N449,'3-Productie normen'!S:T,2,FALSE),FALSE)))</f>
        <v>0</v>
      </c>
      <c r="V449" s="176">
        <f t="shared" si="45"/>
        <v>0</v>
      </c>
      <c r="W449" s="176">
        <f t="shared" si="46"/>
        <v>0</v>
      </c>
      <c r="X449" s="176">
        <f t="shared" si="47"/>
        <v>0</v>
      </c>
      <c r="Y449" s="666">
        <f>VLOOKUP(H449,'3-Productie normen'!A:S,13,FALSE)</f>
        <v>0</v>
      </c>
      <c r="Z449" s="177"/>
      <c r="AB449" s="138">
        <f t="shared" si="48"/>
        <v>0</v>
      </c>
    </row>
    <row r="450" spans="1:28" ht="14.1" customHeight="1">
      <c r="A450" s="152">
        <v>450</v>
      </c>
      <c r="B450" s="171" t="s">
        <v>976</v>
      </c>
      <c r="C450" s="171" t="s">
        <v>1926</v>
      </c>
      <c r="D450" s="526">
        <v>0</v>
      </c>
      <c r="E450" s="526" t="s">
        <v>1025</v>
      </c>
      <c r="F450" s="184" t="s">
        <v>1046</v>
      </c>
      <c r="G450" s="184" t="s">
        <v>1047</v>
      </c>
      <c r="H450" s="137" t="s">
        <v>1856</v>
      </c>
      <c r="I450" s="184" t="s">
        <v>1026</v>
      </c>
      <c r="J450" s="649">
        <v>28.899999618530298</v>
      </c>
      <c r="K450" s="484"/>
      <c r="L450" s="484"/>
      <c r="M450" s="484"/>
      <c r="N450" s="174">
        <v>255</v>
      </c>
      <c r="O450" s="174"/>
      <c r="P450" s="174"/>
      <c r="Q450" s="174"/>
      <c r="R450" s="175" t="e">
        <f t="shared" si="42"/>
        <v>#DIV/0!</v>
      </c>
      <c r="S450" s="175">
        <f t="shared" si="43"/>
        <v>0</v>
      </c>
      <c r="T450" s="175">
        <f t="shared" si="44"/>
        <v>0</v>
      </c>
      <c r="U450" s="176">
        <f>IF(N450="nio",0,IF(N450&gt;0,VLOOKUP(H450,'3-Productie normen'!A:S,VLOOKUP(N450,'3-Productie normen'!S:T,2,FALSE),FALSE)))</f>
        <v>0</v>
      </c>
      <c r="V450" s="176">
        <f t="shared" si="45"/>
        <v>0</v>
      </c>
      <c r="W450" s="176">
        <f t="shared" si="46"/>
        <v>0</v>
      </c>
      <c r="X450" s="176">
        <f t="shared" si="47"/>
        <v>0</v>
      </c>
      <c r="Y450" s="666">
        <f>VLOOKUP(H450,'3-Productie normen'!A:S,13,FALSE)</f>
        <v>5</v>
      </c>
      <c r="Z450" s="177"/>
      <c r="AB450" s="138">
        <f t="shared" si="48"/>
        <v>7369.4999027252261</v>
      </c>
    </row>
    <row r="451" spans="1:28" ht="14.1" customHeight="1">
      <c r="A451" s="152">
        <v>451</v>
      </c>
      <c r="B451" s="171" t="s">
        <v>976</v>
      </c>
      <c r="C451" s="171" t="s">
        <v>1926</v>
      </c>
      <c r="D451" s="526">
        <v>1</v>
      </c>
      <c r="E451" s="526" t="s">
        <v>1048</v>
      </c>
      <c r="F451" s="184" t="s">
        <v>1028</v>
      </c>
      <c r="G451" s="184" t="s">
        <v>393</v>
      </c>
      <c r="H451" s="180" t="s">
        <v>223</v>
      </c>
      <c r="I451" s="184" t="s">
        <v>111</v>
      </c>
      <c r="J451" s="649">
        <v>28.399999618530298</v>
      </c>
      <c r="K451" s="484"/>
      <c r="L451" s="484"/>
      <c r="M451" s="484"/>
      <c r="N451" s="174" t="s">
        <v>223</v>
      </c>
      <c r="O451" s="174"/>
      <c r="P451" s="174"/>
      <c r="Q451" s="174"/>
      <c r="R451" s="175">
        <f t="shared" si="42"/>
        <v>0</v>
      </c>
      <c r="S451" s="175">
        <f t="shared" si="43"/>
        <v>0</v>
      </c>
      <c r="T451" s="175">
        <f t="shared" si="44"/>
        <v>0</v>
      </c>
      <c r="U451" s="176">
        <f>IF(N451="nio",0,IF(N451&gt;0,VLOOKUP(H451,'3-Productie normen'!A:S,VLOOKUP(N451,'3-Productie normen'!S:T,2,FALSE),FALSE)))</f>
        <v>0</v>
      </c>
      <c r="V451" s="176">
        <f t="shared" si="45"/>
        <v>0</v>
      </c>
      <c r="W451" s="176">
        <f t="shared" si="46"/>
        <v>0</v>
      </c>
      <c r="X451" s="176">
        <f t="shared" si="47"/>
        <v>0</v>
      </c>
      <c r="Y451" s="666">
        <f>VLOOKUP(H451,'3-Productie normen'!A:S,13,FALSE)</f>
        <v>0</v>
      </c>
      <c r="Z451" s="177"/>
      <c r="AB451" s="138">
        <f t="shared" si="48"/>
        <v>0</v>
      </c>
    </row>
    <row r="452" spans="1:28" ht="14.1" customHeight="1">
      <c r="A452" s="152">
        <v>452</v>
      </c>
      <c r="B452" s="171" t="s">
        <v>976</v>
      </c>
      <c r="C452" s="171" t="s">
        <v>1926</v>
      </c>
      <c r="D452" s="526">
        <v>0</v>
      </c>
      <c r="E452" s="526" t="s">
        <v>1049</v>
      </c>
      <c r="F452" s="184" t="s">
        <v>1028</v>
      </c>
      <c r="G452" s="184" t="s">
        <v>393</v>
      </c>
      <c r="H452" s="180" t="s">
        <v>223</v>
      </c>
      <c r="I452" s="184" t="s">
        <v>1037</v>
      </c>
      <c r="J452" s="649">
        <v>25.899999618530298</v>
      </c>
      <c r="K452" s="484"/>
      <c r="L452" s="484"/>
      <c r="M452" s="484"/>
      <c r="N452" s="174" t="s">
        <v>223</v>
      </c>
      <c r="O452" s="174"/>
      <c r="P452" s="174"/>
      <c r="Q452" s="174"/>
      <c r="R452" s="175">
        <f t="shared" si="42"/>
        <v>0</v>
      </c>
      <c r="S452" s="175">
        <f t="shared" si="43"/>
        <v>0</v>
      </c>
      <c r="T452" s="175">
        <f t="shared" si="44"/>
        <v>0</v>
      </c>
      <c r="U452" s="176">
        <f>IF(N452="nio",0,IF(N452&gt;0,VLOOKUP(H452,'3-Productie normen'!A:S,VLOOKUP(N452,'3-Productie normen'!S:T,2,FALSE),FALSE)))</f>
        <v>0</v>
      </c>
      <c r="V452" s="176">
        <f t="shared" si="45"/>
        <v>0</v>
      </c>
      <c r="W452" s="176">
        <f t="shared" si="46"/>
        <v>0</v>
      </c>
      <c r="X452" s="176">
        <f t="shared" si="47"/>
        <v>0</v>
      </c>
      <c r="Y452" s="666">
        <f>VLOOKUP(H452,'3-Productie normen'!A:S,13,FALSE)</f>
        <v>0</v>
      </c>
      <c r="Z452" s="177"/>
      <c r="AB452" s="138">
        <f t="shared" si="48"/>
        <v>0</v>
      </c>
    </row>
    <row r="453" spans="1:28" ht="14.1" customHeight="1">
      <c r="A453" s="152">
        <v>453</v>
      </c>
      <c r="B453" s="171" t="s">
        <v>976</v>
      </c>
      <c r="C453" s="171" t="s">
        <v>1926</v>
      </c>
      <c r="D453" s="526">
        <v>0</v>
      </c>
      <c r="E453" s="526" t="s">
        <v>1027</v>
      </c>
      <c r="F453" s="184" t="s">
        <v>1050</v>
      </c>
      <c r="G453" s="184" t="s">
        <v>1051</v>
      </c>
      <c r="H453" s="184" t="s">
        <v>18</v>
      </c>
      <c r="I453" s="184" t="s">
        <v>113</v>
      </c>
      <c r="J453" s="649">
        <v>22.700000762939499</v>
      </c>
      <c r="K453" s="484"/>
      <c r="L453" s="484"/>
      <c r="M453" s="484"/>
      <c r="N453" s="174">
        <v>255</v>
      </c>
      <c r="O453" s="174"/>
      <c r="P453" s="174"/>
      <c r="Q453" s="174"/>
      <c r="R453" s="175" t="e">
        <f t="shared" si="42"/>
        <v>#DIV/0!</v>
      </c>
      <c r="S453" s="175">
        <f t="shared" si="43"/>
        <v>0</v>
      </c>
      <c r="T453" s="175">
        <f t="shared" si="44"/>
        <v>0</v>
      </c>
      <c r="U453" s="176">
        <f>IF(N453="nio",0,IF(N453&gt;0,VLOOKUP(H453,'3-Productie normen'!A:S,VLOOKUP(N453,'3-Productie normen'!S:T,2,FALSE),FALSE)))</f>
        <v>0</v>
      </c>
      <c r="V453" s="176">
        <f t="shared" si="45"/>
        <v>0</v>
      </c>
      <c r="W453" s="176">
        <f t="shared" si="46"/>
        <v>0</v>
      </c>
      <c r="X453" s="176">
        <f t="shared" si="47"/>
        <v>0</v>
      </c>
      <c r="Y453" s="666">
        <f>VLOOKUP(H453,'3-Productie normen'!A:S,13,FALSE)</f>
        <v>3</v>
      </c>
      <c r="Z453" s="177"/>
      <c r="AB453" s="138">
        <f t="shared" si="48"/>
        <v>5788.5001945495724</v>
      </c>
    </row>
    <row r="454" spans="1:28" ht="14.1" customHeight="1">
      <c r="A454" s="152">
        <v>454</v>
      </c>
      <c r="B454" s="171" t="s">
        <v>976</v>
      </c>
      <c r="C454" s="171" t="s">
        <v>1926</v>
      </c>
      <c r="D454" s="526">
        <v>0</v>
      </c>
      <c r="E454" s="526" t="s">
        <v>1030</v>
      </c>
      <c r="F454" s="184" t="s">
        <v>1046</v>
      </c>
      <c r="G454" s="184" t="s">
        <v>554</v>
      </c>
      <c r="H454" s="137" t="s">
        <v>1856</v>
      </c>
      <c r="I454" s="184" t="s">
        <v>113</v>
      </c>
      <c r="J454" s="649">
        <v>19.799999237060501</v>
      </c>
      <c r="K454" s="484"/>
      <c r="L454" s="484"/>
      <c r="M454" s="484"/>
      <c r="N454" s="174">
        <v>255</v>
      </c>
      <c r="O454" s="174"/>
      <c r="P454" s="174"/>
      <c r="Q454" s="174"/>
      <c r="R454" s="175" t="e">
        <f t="shared" si="42"/>
        <v>#DIV/0!</v>
      </c>
      <c r="S454" s="175">
        <f t="shared" si="43"/>
        <v>0</v>
      </c>
      <c r="T454" s="175">
        <f t="shared" si="44"/>
        <v>0</v>
      </c>
      <c r="U454" s="176">
        <f>IF(N454="nio",0,IF(N454&gt;0,VLOOKUP(H454,'3-Productie normen'!A:S,VLOOKUP(N454,'3-Productie normen'!S:T,2,FALSE),FALSE)))</f>
        <v>0</v>
      </c>
      <c r="V454" s="176">
        <f t="shared" si="45"/>
        <v>0</v>
      </c>
      <c r="W454" s="176">
        <f t="shared" si="46"/>
        <v>0</v>
      </c>
      <c r="X454" s="176">
        <f t="shared" si="47"/>
        <v>0</v>
      </c>
      <c r="Y454" s="666">
        <f>VLOOKUP(H454,'3-Productie normen'!A:S,13,FALSE)</f>
        <v>5</v>
      </c>
      <c r="Z454" s="177"/>
      <c r="AB454" s="138">
        <f t="shared" si="48"/>
        <v>5048.9998054504276</v>
      </c>
    </row>
    <row r="455" spans="1:28" ht="14.1" customHeight="1">
      <c r="A455" s="152">
        <v>455</v>
      </c>
      <c r="B455" s="171" t="s">
        <v>976</v>
      </c>
      <c r="C455" s="171" t="s">
        <v>1926</v>
      </c>
      <c r="D455" s="526">
        <v>0</v>
      </c>
      <c r="E455" s="526" t="s">
        <v>1052</v>
      </c>
      <c r="F455" s="184" t="s">
        <v>281</v>
      </c>
      <c r="G455" s="184"/>
      <c r="H455" s="173" t="s">
        <v>1857</v>
      </c>
      <c r="I455" s="184" t="s">
        <v>111</v>
      </c>
      <c r="J455" s="649">
        <v>18.299999237060501</v>
      </c>
      <c r="K455" s="484"/>
      <c r="L455" s="484"/>
      <c r="M455" s="484"/>
      <c r="N455" s="174">
        <v>255</v>
      </c>
      <c r="O455" s="174"/>
      <c r="P455" s="174"/>
      <c r="Q455" s="174"/>
      <c r="R455" s="175" t="e">
        <f t="shared" si="42"/>
        <v>#DIV/0!</v>
      </c>
      <c r="S455" s="175">
        <f t="shared" si="43"/>
        <v>0</v>
      </c>
      <c r="T455" s="175">
        <f t="shared" si="44"/>
        <v>0</v>
      </c>
      <c r="U455" s="176">
        <f>IF(N455="nio",0,IF(N455&gt;0,VLOOKUP(H455,'3-Productie normen'!A:S,VLOOKUP(N455,'3-Productie normen'!S:T,2,FALSE),FALSE)))</f>
        <v>0</v>
      </c>
      <c r="V455" s="176">
        <f t="shared" si="45"/>
        <v>0</v>
      </c>
      <c r="W455" s="176">
        <f t="shared" si="46"/>
        <v>0</v>
      </c>
      <c r="X455" s="176">
        <f t="shared" si="47"/>
        <v>0</v>
      </c>
      <c r="Y455" s="666">
        <f>VLOOKUP(H455,'3-Productie normen'!A:S,13,FALSE)</f>
        <v>1</v>
      </c>
      <c r="Z455" s="177"/>
      <c r="AB455" s="138">
        <f t="shared" si="48"/>
        <v>4666.4998054504276</v>
      </c>
    </row>
    <row r="456" spans="1:28" ht="14.1" customHeight="1">
      <c r="A456" s="152">
        <v>456</v>
      </c>
      <c r="B456" s="171" t="s">
        <v>976</v>
      </c>
      <c r="C456" s="171" t="s">
        <v>1926</v>
      </c>
      <c r="D456" s="526">
        <v>0</v>
      </c>
      <c r="E456" s="526" t="s">
        <v>1034</v>
      </c>
      <c r="F456" s="184" t="s">
        <v>112</v>
      </c>
      <c r="G456" s="184"/>
      <c r="H456" s="184" t="s">
        <v>1</v>
      </c>
      <c r="I456" s="184" t="s">
        <v>113</v>
      </c>
      <c r="J456" s="649">
        <v>18.100000381469702</v>
      </c>
      <c r="K456" s="484"/>
      <c r="L456" s="484"/>
      <c r="M456" s="484"/>
      <c r="N456" s="174">
        <v>255</v>
      </c>
      <c r="O456" s="174"/>
      <c r="P456" s="174"/>
      <c r="Q456" s="174"/>
      <c r="R456" s="175" t="e">
        <f t="shared" si="42"/>
        <v>#DIV/0!</v>
      </c>
      <c r="S456" s="175">
        <f t="shared" si="43"/>
        <v>0</v>
      </c>
      <c r="T456" s="175">
        <f t="shared" si="44"/>
        <v>0</v>
      </c>
      <c r="U456" s="176">
        <f>IF(N456="nio",0,IF(N456&gt;0,VLOOKUP(H456,'3-Productie normen'!A:S,VLOOKUP(N456,'3-Productie normen'!S:T,2,FALSE),FALSE)))</f>
        <v>0</v>
      </c>
      <c r="V456" s="176">
        <f t="shared" si="45"/>
        <v>0</v>
      </c>
      <c r="W456" s="176">
        <f t="shared" si="46"/>
        <v>0</v>
      </c>
      <c r="X456" s="176">
        <f t="shared" si="47"/>
        <v>0</v>
      </c>
      <c r="Y456" s="666">
        <f>VLOOKUP(H456,'3-Productie normen'!A:S,13,FALSE)</f>
        <v>3</v>
      </c>
      <c r="Z456" s="177"/>
      <c r="AB456" s="138">
        <f t="shared" si="48"/>
        <v>4615.5000972747739</v>
      </c>
    </row>
    <row r="457" spans="1:28" ht="14.1" customHeight="1">
      <c r="A457" s="152">
        <v>457</v>
      </c>
      <c r="B457" s="171" t="s">
        <v>976</v>
      </c>
      <c r="C457" s="171" t="s">
        <v>1926</v>
      </c>
      <c r="D457" s="526">
        <v>0</v>
      </c>
      <c r="E457" s="526" t="s">
        <v>1053</v>
      </c>
      <c r="F457" s="184" t="s">
        <v>1028</v>
      </c>
      <c r="G457" s="184"/>
      <c r="H457" s="184" t="s">
        <v>458</v>
      </c>
      <c r="I457" s="184" t="s">
        <v>1037</v>
      </c>
      <c r="J457" s="649">
        <v>11.800000190734901</v>
      </c>
      <c r="K457" s="484"/>
      <c r="L457" s="484"/>
      <c r="M457" s="484"/>
      <c r="N457" s="174">
        <v>12</v>
      </c>
      <c r="O457" s="174"/>
      <c r="P457" s="174"/>
      <c r="Q457" s="174"/>
      <c r="R457" s="175" t="e">
        <f t="shared" si="42"/>
        <v>#DIV/0!</v>
      </c>
      <c r="S457" s="175">
        <f t="shared" si="43"/>
        <v>0</v>
      </c>
      <c r="T457" s="175">
        <f t="shared" si="44"/>
        <v>0</v>
      </c>
      <c r="U457" s="176">
        <f>IF(N457="nio",0,IF(N457&gt;0,VLOOKUP(H457,'3-Productie normen'!A:S,VLOOKUP(N457,'3-Productie normen'!S:T,2,FALSE),FALSE)))</f>
        <v>0</v>
      </c>
      <c r="V457" s="176">
        <f t="shared" si="45"/>
        <v>0</v>
      </c>
      <c r="W457" s="176">
        <f t="shared" si="46"/>
        <v>0</v>
      </c>
      <c r="X457" s="176">
        <f t="shared" si="47"/>
        <v>0</v>
      </c>
      <c r="Y457" s="666">
        <f>VLOOKUP(H457,'3-Productie normen'!A:S,13,FALSE)</f>
        <v>5</v>
      </c>
      <c r="Z457" s="177"/>
      <c r="AB457" s="138">
        <f t="shared" si="48"/>
        <v>141.60000228881881</v>
      </c>
    </row>
    <row r="458" spans="1:28" ht="14.1" customHeight="1">
      <c r="A458" s="152">
        <v>458</v>
      </c>
      <c r="B458" s="171" t="s">
        <v>976</v>
      </c>
      <c r="C458" s="171" t="s">
        <v>1926</v>
      </c>
      <c r="D458" s="526">
        <v>0</v>
      </c>
      <c r="E458" s="526" t="s">
        <v>1054</v>
      </c>
      <c r="F458" s="184" t="s">
        <v>1055</v>
      </c>
      <c r="G458" s="184" t="s">
        <v>1056</v>
      </c>
      <c r="H458" s="180" t="s">
        <v>223</v>
      </c>
      <c r="I458" s="184" t="s">
        <v>1057</v>
      </c>
      <c r="J458" s="649">
        <v>10.8999996185303</v>
      </c>
      <c r="K458" s="484"/>
      <c r="L458" s="484"/>
      <c r="M458" s="484"/>
      <c r="N458" s="174" t="s">
        <v>223</v>
      </c>
      <c r="O458" s="174"/>
      <c r="P458" s="174"/>
      <c r="Q458" s="174"/>
      <c r="R458" s="175">
        <f t="shared" ref="R458:R521" si="49">IF(N458="nio",0,IF(N458&gt;0,N458*J458/U458,0))*K458</f>
        <v>0</v>
      </c>
      <c r="S458" s="175">
        <f t="shared" ref="S458:S521" si="50">IF(O458&gt;0,O458*J458/V458,0)*L458</f>
        <v>0</v>
      </c>
      <c r="T458" s="175">
        <f t="shared" ref="T458:T521" si="51">IF(P458&gt;0,P458*J458/W458,0)*M458</f>
        <v>0</v>
      </c>
      <c r="U458" s="176">
        <f>IF(N458="nio",0,IF(N458&gt;0,VLOOKUP(H458,'3-Productie normen'!A:S,VLOOKUP(N458,'3-Productie normen'!S:T,2,FALSE),FALSE)))</f>
        <v>0</v>
      </c>
      <c r="V458" s="176">
        <f t="shared" ref="V458:V521" si="52">IF(O458&gt;0,U458*$V$8,0)</f>
        <v>0</v>
      </c>
      <c r="W458" s="176">
        <f t="shared" ref="W458:W521" si="53">IF(P458&gt;0,U458*$W$8,0)</f>
        <v>0</v>
      </c>
      <c r="X458" s="176">
        <f t="shared" ref="X458:X521" si="54">IF(Q458&gt;0,U458*$X$8,0)</f>
        <v>0</v>
      </c>
      <c r="Y458" s="666">
        <f>VLOOKUP(H458,'3-Productie normen'!A:S,13,FALSE)</f>
        <v>0</v>
      </c>
      <c r="Z458" s="177"/>
      <c r="AB458" s="138">
        <f t="shared" ref="AB458:AB521" si="55">SUM(N458:P458)*J458</f>
        <v>0</v>
      </c>
    </row>
    <row r="459" spans="1:28" ht="14.1" customHeight="1">
      <c r="A459" s="152">
        <v>459</v>
      </c>
      <c r="B459" s="171" t="s">
        <v>976</v>
      </c>
      <c r="C459" s="171" t="s">
        <v>1926</v>
      </c>
      <c r="D459" s="526">
        <v>0</v>
      </c>
      <c r="E459" s="526" t="s">
        <v>1058</v>
      </c>
      <c r="F459" s="184" t="s">
        <v>281</v>
      </c>
      <c r="G459" s="184"/>
      <c r="H459" s="173" t="s">
        <v>1857</v>
      </c>
      <c r="I459" s="184" t="s">
        <v>111</v>
      </c>
      <c r="J459" s="649">
        <v>10.8999996185303</v>
      </c>
      <c r="K459" s="484"/>
      <c r="L459" s="484"/>
      <c r="M459" s="484"/>
      <c r="N459" s="174">
        <v>255</v>
      </c>
      <c r="O459" s="174"/>
      <c r="P459" s="174"/>
      <c r="Q459" s="174"/>
      <c r="R459" s="175" t="e">
        <f t="shared" si="49"/>
        <v>#DIV/0!</v>
      </c>
      <c r="S459" s="175">
        <f t="shared" si="50"/>
        <v>0</v>
      </c>
      <c r="T459" s="175">
        <f t="shared" si="51"/>
        <v>0</v>
      </c>
      <c r="U459" s="176">
        <f>IF(N459="nio",0,IF(N459&gt;0,VLOOKUP(H459,'3-Productie normen'!A:S,VLOOKUP(N459,'3-Productie normen'!S:T,2,FALSE),FALSE)))</f>
        <v>0</v>
      </c>
      <c r="V459" s="176">
        <f t="shared" si="52"/>
        <v>0</v>
      </c>
      <c r="W459" s="176">
        <f t="shared" si="53"/>
        <v>0</v>
      </c>
      <c r="X459" s="176">
        <f t="shared" si="54"/>
        <v>0</v>
      </c>
      <c r="Y459" s="666">
        <f>VLOOKUP(H459,'3-Productie normen'!A:S,13,FALSE)</f>
        <v>1</v>
      </c>
      <c r="Z459" s="177"/>
      <c r="AB459" s="138">
        <f t="shared" si="55"/>
        <v>2779.4999027252265</v>
      </c>
    </row>
    <row r="460" spans="1:28" ht="14.1" customHeight="1">
      <c r="A460" s="152">
        <v>460</v>
      </c>
      <c r="B460" s="171" t="s">
        <v>976</v>
      </c>
      <c r="C460" s="171" t="s">
        <v>1926</v>
      </c>
      <c r="D460" s="526">
        <v>1</v>
      </c>
      <c r="E460" s="526" t="s">
        <v>1059</v>
      </c>
      <c r="F460" s="184" t="s">
        <v>1046</v>
      </c>
      <c r="G460" s="184" t="s">
        <v>1060</v>
      </c>
      <c r="H460" s="137" t="s">
        <v>1856</v>
      </c>
      <c r="I460" s="184" t="s">
        <v>111</v>
      </c>
      <c r="J460" s="649">
        <v>5.8299999237060502</v>
      </c>
      <c r="K460" s="484"/>
      <c r="L460" s="484"/>
      <c r="M460" s="484"/>
      <c r="N460" s="174">
        <v>255</v>
      </c>
      <c r="O460" s="174"/>
      <c r="P460" s="174"/>
      <c r="Q460" s="174"/>
      <c r="R460" s="175" t="e">
        <f t="shared" si="49"/>
        <v>#DIV/0!</v>
      </c>
      <c r="S460" s="175">
        <f t="shared" si="50"/>
        <v>0</v>
      </c>
      <c r="T460" s="175">
        <f t="shared" si="51"/>
        <v>0</v>
      </c>
      <c r="U460" s="176">
        <f>IF(N460="nio",0,IF(N460&gt;0,VLOOKUP(H460,'3-Productie normen'!A:S,VLOOKUP(N460,'3-Productie normen'!S:T,2,FALSE),FALSE)))</f>
        <v>0</v>
      </c>
      <c r="V460" s="176">
        <f t="shared" si="52"/>
        <v>0</v>
      </c>
      <c r="W460" s="176">
        <f t="shared" si="53"/>
        <v>0</v>
      </c>
      <c r="X460" s="176">
        <f t="shared" si="54"/>
        <v>0</v>
      </c>
      <c r="Y460" s="666">
        <f>VLOOKUP(H460,'3-Productie normen'!A:S,13,FALSE)</f>
        <v>5</v>
      </c>
      <c r="Z460" s="177"/>
      <c r="AB460" s="138">
        <f t="shared" si="55"/>
        <v>1486.6499805450428</v>
      </c>
    </row>
    <row r="461" spans="1:28" ht="14.1" customHeight="1">
      <c r="A461" s="152">
        <v>461</v>
      </c>
      <c r="B461" s="171" t="s">
        <v>976</v>
      </c>
      <c r="C461" s="171" t="s">
        <v>1926</v>
      </c>
      <c r="D461" s="526">
        <v>0</v>
      </c>
      <c r="E461" s="526" t="s">
        <v>1061</v>
      </c>
      <c r="F461" s="184" t="s">
        <v>1028</v>
      </c>
      <c r="G461" s="184" t="s">
        <v>1062</v>
      </c>
      <c r="H461" s="180" t="s">
        <v>223</v>
      </c>
      <c r="I461" s="184" t="s">
        <v>114</v>
      </c>
      <c r="J461" s="649">
        <v>5.1199998855590803</v>
      </c>
      <c r="K461" s="484"/>
      <c r="L461" s="484"/>
      <c r="M461" s="484"/>
      <c r="N461" s="174" t="s">
        <v>223</v>
      </c>
      <c r="O461" s="174"/>
      <c r="P461" s="174"/>
      <c r="Q461" s="174"/>
      <c r="R461" s="175">
        <f t="shared" si="49"/>
        <v>0</v>
      </c>
      <c r="S461" s="175">
        <f t="shared" si="50"/>
        <v>0</v>
      </c>
      <c r="T461" s="175">
        <f t="shared" si="51"/>
        <v>0</v>
      </c>
      <c r="U461" s="176">
        <f>IF(N461="nio",0,IF(N461&gt;0,VLOOKUP(H461,'3-Productie normen'!A:S,VLOOKUP(N461,'3-Productie normen'!S:T,2,FALSE),FALSE)))</f>
        <v>0</v>
      </c>
      <c r="V461" s="176">
        <f t="shared" si="52"/>
        <v>0</v>
      </c>
      <c r="W461" s="176">
        <f t="shared" si="53"/>
        <v>0</v>
      </c>
      <c r="X461" s="176">
        <f t="shared" si="54"/>
        <v>0</v>
      </c>
      <c r="Y461" s="666">
        <f>VLOOKUP(H461,'3-Productie normen'!A:S,13,FALSE)</f>
        <v>0</v>
      </c>
      <c r="Z461" s="177"/>
      <c r="AB461" s="138">
        <f t="shared" si="55"/>
        <v>0</v>
      </c>
    </row>
    <row r="462" spans="1:28" ht="14.1" customHeight="1">
      <c r="A462" s="152">
        <v>462</v>
      </c>
      <c r="B462" s="171" t="s">
        <v>976</v>
      </c>
      <c r="C462" s="171" t="s">
        <v>1926</v>
      </c>
      <c r="D462" s="526">
        <v>1</v>
      </c>
      <c r="E462" s="526" t="s">
        <v>1063</v>
      </c>
      <c r="F462" s="184" t="s">
        <v>1046</v>
      </c>
      <c r="G462" s="184" t="s">
        <v>554</v>
      </c>
      <c r="H462" s="137" t="s">
        <v>1856</v>
      </c>
      <c r="I462" s="184" t="s">
        <v>111</v>
      </c>
      <c r="J462" s="649">
        <v>5.0900001525878897</v>
      </c>
      <c r="K462" s="484"/>
      <c r="L462" s="484"/>
      <c r="M462" s="484"/>
      <c r="N462" s="174">
        <v>255</v>
      </c>
      <c r="O462" s="174"/>
      <c r="P462" s="174"/>
      <c r="Q462" s="174"/>
      <c r="R462" s="175" t="e">
        <f t="shared" si="49"/>
        <v>#DIV/0!</v>
      </c>
      <c r="S462" s="175">
        <f t="shared" si="50"/>
        <v>0</v>
      </c>
      <c r="T462" s="175">
        <f t="shared" si="51"/>
        <v>0</v>
      </c>
      <c r="U462" s="176">
        <f>IF(N462="nio",0,IF(N462&gt;0,VLOOKUP(H462,'3-Productie normen'!A:S,VLOOKUP(N462,'3-Productie normen'!S:T,2,FALSE),FALSE)))</f>
        <v>0</v>
      </c>
      <c r="V462" s="176">
        <f t="shared" si="52"/>
        <v>0</v>
      </c>
      <c r="W462" s="176">
        <f t="shared" si="53"/>
        <v>0</v>
      </c>
      <c r="X462" s="176">
        <f t="shared" si="54"/>
        <v>0</v>
      </c>
      <c r="Y462" s="666">
        <f>VLOOKUP(H462,'3-Productie normen'!A:S,13,FALSE)</f>
        <v>5</v>
      </c>
      <c r="Z462" s="177"/>
      <c r="AB462" s="138">
        <f t="shared" si="55"/>
        <v>1297.9500389099119</v>
      </c>
    </row>
    <row r="463" spans="1:28" ht="14.1" customHeight="1">
      <c r="A463" s="152">
        <v>463</v>
      </c>
      <c r="B463" s="171" t="s">
        <v>976</v>
      </c>
      <c r="C463" s="171" t="s">
        <v>1926</v>
      </c>
      <c r="D463" s="526">
        <v>0</v>
      </c>
      <c r="E463" s="526" t="s">
        <v>1064</v>
      </c>
      <c r="F463" s="184" t="s">
        <v>309</v>
      </c>
      <c r="G463" s="184"/>
      <c r="H463" s="137" t="s">
        <v>18</v>
      </c>
      <c r="I463" s="184" t="s">
        <v>113</v>
      </c>
      <c r="J463" s="649">
        <v>2.4900000095367401</v>
      </c>
      <c r="K463" s="484"/>
      <c r="L463" s="484"/>
      <c r="M463" s="484"/>
      <c r="N463" s="174">
        <v>255</v>
      </c>
      <c r="O463" s="174"/>
      <c r="P463" s="174"/>
      <c r="Q463" s="174"/>
      <c r="R463" s="175" t="e">
        <f t="shared" si="49"/>
        <v>#DIV/0!</v>
      </c>
      <c r="S463" s="175">
        <f t="shared" si="50"/>
        <v>0</v>
      </c>
      <c r="T463" s="175">
        <f t="shared" si="51"/>
        <v>0</v>
      </c>
      <c r="U463" s="176">
        <f>IF(N463="nio",0,IF(N463&gt;0,VLOOKUP(H463,'3-Productie normen'!A:S,VLOOKUP(N463,'3-Productie normen'!S:T,2,FALSE),FALSE)))</f>
        <v>0</v>
      </c>
      <c r="V463" s="176">
        <f t="shared" si="52"/>
        <v>0</v>
      </c>
      <c r="W463" s="176">
        <f t="shared" si="53"/>
        <v>0</v>
      </c>
      <c r="X463" s="176">
        <f t="shared" si="54"/>
        <v>0</v>
      </c>
      <c r="Y463" s="666">
        <f>VLOOKUP(H463,'3-Productie normen'!A:S,13,FALSE)</f>
        <v>3</v>
      </c>
      <c r="Z463" s="177"/>
      <c r="AB463" s="138">
        <f t="shared" si="55"/>
        <v>634.95000243186871</v>
      </c>
    </row>
    <row r="464" spans="1:28" ht="14.1" customHeight="1">
      <c r="A464" s="152">
        <v>464</v>
      </c>
      <c r="B464" s="171" t="s">
        <v>976</v>
      </c>
      <c r="C464" s="171" t="s">
        <v>1926</v>
      </c>
      <c r="D464" s="526">
        <v>1</v>
      </c>
      <c r="E464" s="526" t="s">
        <v>1065</v>
      </c>
      <c r="F464" s="184" t="s">
        <v>1028</v>
      </c>
      <c r="G464" s="184" t="s">
        <v>393</v>
      </c>
      <c r="H464" s="180" t="s">
        <v>223</v>
      </c>
      <c r="I464" s="184" t="s">
        <v>1033</v>
      </c>
      <c r="J464" s="649">
        <v>1.3600000143051101</v>
      </c>
      <c r="K464" s="484"/>
      <c r="L464" s="484"/>
      <c r="M464" s="484"/>
      <c r="N464" s="174" t="s">
        <v>223</v>
      </c>
      <c r="O464" s="174"/>
      <c r="P464" s="174"/>
      <c r="Q464" s="174"/>
      <c r="R464" s="175">
        <f t="shared" si="49"/>
        <v>0</v>
      </c>
      <c r="S464" s="175">
        <f t="shared" si="50"/>
        <v>0</v>
      </c>
      <c r="T464" s="175">
        <f t="shared" si="51"/>
        <v>0</v>
      </c>
      <c r="U464" s="176">
        <f>IF(N464="nio",0,IF(N464&gt;0,VLOOKUP(H464,'3-Productie normen'!A:S,VLOOKUP(N464,'3-Productie normen'!S:T,2,FALSE),FALSE)))</f>
        <v>0</v>
      </c>
      <c r="V464" s="176">
        <f t="shared" si="52"/>
        <v>0</v>
      </c>
      <c r="W464" s="176">
        <f t="shared" si="53"/>
        <v>0</v>
      </c>
      <c r="X464" s="176">
        <f t="shared" si="54"/>
        <v>0</v>
      </c>
      <c r="Y464" s="666">
        <f>VLOOKUP(H464,'3-Productie normen'!A:S,13,FALSE)</f>
        <v>0</v>
      </c>
      <c r="Z464" s="177"/>
      <c r="AB464" s="138">
        <f t="shared" si="55"/>
        <v>0</v>
      </c>
    </row>
    <row r="465" spans="1:28" ht="14.1" customHeight="1">
      <c r="A465" s="152">
        <v>465</v>
      </c>
      <c r="B465" s="171" t="s">
        <v>976</v>
      </c>
      <c r="C465" s="171" t="s">
        <v>1926</v>
      </c>
      <c r="D465" s="526">
        <v>1</v>
      </c>
      <c r="E465" s="526" t="s">
        <v>1066</v>
      </c>
      <c r="F465" s="184" t="s">
        <v>1028</v>
      </c>
      <c r="G465" s="184" t="s">
        <v>393</v>
      </c>
      <c r="H465" s="180" t="s">
        <v>223</v>
      </c>
      <c r="I465" s="184" t="s">
        <v>1033</v>
      </c>
      <c r="J465" s="649">
        <v>1.3600000143051101</v>
      </c>
      <c r="K465" s="484"/>
      <c r="L465" s="484"/>
      <c r="M465" s="484"/>
      <c r="N465" s="174" t="s">
        <v>223</v>
      </c>
      <c r="O465" s="174"/>
      <c r="P465" s="174"/>
      <c r="Q465" s="174"/>
      <c r="R465" s="175">
        <f t="shared" si="49"/>
        <v>0</v>
      </c>
      <c r="S465" s="175">
        <f t="shared" si="50"/>
        <v>0</v>
      </c>
      <c r="T465" s="175">
        <f t="shared" si="51"/>
        <v>0</v>
      </c>
      <c r="U465" s="176">
        <f>IF(N465="nio",0,IF(N465&gt;0,VLOOKUP(H465,'3-Productie normen'!A:S,VLOOKUP(N465,'3-Productie normen'!S:T,2,FALSE),FALSE)))</f>
        <v>0</v>
      </c>
      <c r="V465" s="176">
        <f t="shared" si="52"/>
        <v>0</v>
      </c>
      <c r="W465" s="176">
        <f t="shared" si="53"/>
        <v>0</v>
      </c>
      <c r="X465" s="176">
        <f t="shared" si="54"/>
        <v>0</v>
      </c>
      <c r="Y465" s="666">
        <f>VLOOKUP(H465,'3-Productie normen'!A:S,13,FALSE)</f>
        <v>0</v>
      </c>
      <c r="Z465" s="177"/>
      <c r="AB465" s="138">
        <f t="shared" si="55"/>
        <v>0</v>
      </c>
    </row>
    <row r="466" spans="1:28" ht="14.1" customHeight="1">
      <c r="A466" s="152">
        <v>466</v>
      </c>
      <c r="B466" s="171" t="s">
        <v>976</v>
      </c>
      <c r="C466" s="171" t="s">
        <v>1926</v>
      </c>
      <c r="D466" s="526">
        <v>1</v>
      </c>
      <c r="E466" s="526" t="s">
        <v>1067</v>
      </c>
      <c r="F466" s="184" t="s">
        <v>1028</v>
      </c>
      <c r="G466" s="184" t="s">
        <v>1068</v>
      </c>
      <c r="H466" s="180" t="s">
        <v>223</v>
      </c>
      <c r="I466" s="184" t="s">
        <v>1033</v>
      </c>
      <c r="J466" s="649">
        <v>0.87999999523162797</v>
      </c>
      <c r="K466" s="484"/>
      <c r="L466" s="484"/>
      <c r="M466" s="484"/>
      <c r="N466" s="174" t="s">
        <v>223</v>
      </c>
      <c r="O466" s="174"/>
      <c r="P466" s="174"/>
      <c r="Q466" s="174"/>
      <c r="R466" s="175">
        <f t="shared" si="49"/>
        <v>0</v>
      </c>
      <c r="S466" s="175">
        <f t="shared" si="50"/>
        <v>0</v>
      </c>
      <c r="T466" s="175">
        <f t="shared" si="51"/>
        <v>0</v>
      </c>
      <c r="U466" s="176">
        <f>IF(N466="nio",0,IF(N466&gt;0,VLOOKUP(H466,'3-Productie normen'!A:S,VLOOKUP(N466,'3-Productie normen'!S:T,2,FALSE),FALSE)))</f>
        <v>0</v>
      </c>
      <c r="V466" s="176">
        <f t="shared" si="52"/>
        <v>0</v>
      </c>
      <c r="W466" s="176">
        <f t="shared" si="53"/>
        <v>0</v>
      </c>
      <c r="X466" s="176">
        <f t="shared" si="54"/>
        <v>0</v>
      </c>
      <c r="Y466" s="666">
        <f>VLOOKUP(H466,'3-Productie normen'!A:S,13,FALSE)</f>
        <v>0</v>
      </c>
      <c r="Z466" s="177"/>
      <c r="AB466" s="138">
        <f t="shared" si="55"/>
        <v>0</v>
      </c>
    </row>
    <row r="467" spans="1:28" ht="14.1" customHeight="1">
      <c r="A467" s="152">
        <v>467</v>
      </c>
      <c r="B467" s="171" t="s">
        <v>976</v>
      </c>
      <c r="C467" s="171" t="s">
        <v>1926</v>
      </c>
      <c r="D467" s="526">
        <v>1</v>
      </c>
      <c r="E467" s="526" t="s">
        <v>1069</v>
      </c>
      <c r="F467" s="184" t="s">
        <v>1031</v>
      </c>
      <c r="G467" s="184" t="s">
        <v>1036</v>
      </c>
      <c r="H467" s="180" t="s">
        <v>223</v>
      </c>
      <c r="I467" s="184" t="s">
        <v>114</v>
      </c>
      <c r="J467" s="649">
        <v>0</v>
      </c>
      <c r="K467" s="484"/>
      <c r="L467" s="484"/>
      <c r="M467" s="484"/>
      <c r="N467" s="174" t="s">
        <v>223</v>
      </c>
      <c r="O467" s="174"/>
      <c r="P467" s="174"/>
      <c r="Q467" s="174"/>
      <c r="R467" s="175">
        <f t="shared" si="49"/>
        <v>0</v>
      </c>
      <c r="S467" s="175">
        <f t="shared" si="50"/>
        <v>0</v>
      </c>
      <c r="T467" s="175">
        <f t="shared" si="51"/>
        <v>0</v>
      </c>
      <c r="U467" s="176">
        <f>IF(N467="nio",0,IF(N467&gt;0,VLOOKUP(H467,'3-Productie normen'!A:S,VLOOKUP(N467,'3-Productie normen'!S:T,2,FALSE),FALSE)))</f>
        <v>0</v>
      </c>
      <c r="V467" s="176">
        <f t="shared" si="52"/>
        <v>0</v>
      </c>
      <c r="W467" s="176">
        <f t="shared" si="53"/>
        <v>0</v>
      </c>
      <c r="X467" s="176">
        <f t="shared" si="54"/>
        <v>0</v>
      </c>
      <c r="Y467" s="666">
        <f>VLOOKUP(H467,'3-Productie normen'!A:S,13,FALSE)</f>
        <v>0</v>
      </c>
      <c r="Z467" s="177"/>
      <c r="AB467" s="138">
        <f t="shared" si="55"/>
        <v>0</v>
      </c>
    </row>
    <row r="468" spans="1:28" ht="14.1" customHeight="1">
      <c r="A468" s="152">
        <v>468</v>
      </c>
      <c r="B468" s="171" t="s">
        <v>976</v>
      </c>
      <c r="C468" s="171" t="s">
        <v>1926</v>
      </c>
      <c r="D468" s="526">
        <v>0</v>
      </c>
      <c r="E468" s="526" t="s">
        <v>1070</v>
      </c>
      <c r="F468" s="184" t="s">
        <v>1031</v>
      </c>
      <c r="G468" s="184" t="s">
        <v>1032</v>
      </c>
      <c r="H468" s="180" t="s">
        <v>223</v>
      </c>
      <c r="I468" s="184" t="s">
        <v>1033</v>
      </c>
      <c r="J468" s="649">
        <v>0</v>
      </c>
      <c r="K468" s="484"/>
      <c r="L468" s="484"/>
      <c r="M468" s="484"/>
      <c r="N468" s="174" t="s">
        <v>223</v>
      </c>
      <c r="O468" s="174"/>
      <c r="P468" s="174"/>
      <c r="Q468" s="174"/>
      <c r="R468" s="175">
        <f t="shared" si="49"/>
        <v>0</v>
      </c>
      <c r="S468" s="175">
        <f t="shared" si="50"/>
        <v>0</v>
      </c>
      <c r="T468" s="175">
        <f t="shared" si="51"/>
        <v>0</v>
      </c>
      <c r="U468" s="176">
        <f>IF(N468="nio",0,IF(N468&gt;0,VLOOKUP(H468,'3-Productie normen'!A:S,VLOOKUP(N468,'3-Productie normen'!S:T,2,FALSE),FALSE)))</f>
        <v>0</v>
      </c>
      <c r="V468" s="176">
        <f t="shared" si="52"/>
        <v>0</v>
      </c>
      <c r="W468" s="176">
        <f t="shared" si="53"/>
        <v>0</v>
      </c>
      <c r="X468" s="176">
        <f t="shared" si="54"/>
        <v>0</v>
      </c>
      <c r="Y468" s="666">
        <f>VLOOKUP(H468,'3-Productie normen'!A:S,13,FALSE)</f>
        <v>0</v>
      </c>
      <c r="Z468" s="177"/>
      <c r="AB468" s="138">
        <f t="shared" si="55"/>
        <v>0</v>
      </c>
    </row>
    <row r="469" spans="1:28" ht="14.1" customHeight="1">
      <c r="A469" s="152">
        <v>469</v>
      </c>
      <c r="B469" s="171" t="s">
        <v>976</v>
      </c>
      <c r="C469" s="171" t="s">
        <v>1926</v>
      </c>
      <c r="D469" s="526">
        <v>0</v>
      </c>
      <c r="E469" s="526" t="s">
        <v>1035</v>
      </c>
      <c r="F469" s="184" t="s">
        <v>1031</v>
      </c>
      <c r="G469" s="184" t="s">
        <v>1071</v>
      </c>
      <c r="H469" s="180" t="s">
        <v>223</v>
      </c>
      <c r="I469" s="184" t="s">
        <v>113</v>
      </c>
      <c r="J469" s="649">
        <v>0</v>
      </c>
      <c r="K469" s="484"/>
      <c r="L469" s="484"/>
      <c r="M469" s="484"/>
      <c r="N469" s="174" t="s">
        <v>223</v>
      </c>
      <c r="O469" s="174"/>
      <c r="P469" s="174"/>
      <c r="Q469" s="174"/>
      <c r="R469" s="175">
        <f t="shared" si="49"/>
        <v>0</v>
      </c>
      <c r="S469" s="175">
        <f t="shared" si="50"/>
        <v>0</v>
      </c>
      <c r="T469" s="175">
        <f t="shared" si="51"/>
        <v>0</v>
      </c>
      <c r="U469" s="176">
        <f>IF(N469="nio",0,IF(N469&gt;0,VLOOKUP(H469,'3-Productie normen'!A:S,VLOOKUP(N469,'3-Productie normen'!S:T,2,FALSE),FALSE)))</f>
        <v>0</v>
      </c>
      <c r="V469" s="176">
        <f t="shared" si="52"/>
        <v>0</v>
      </c>
      <c r="W469" s="176">
        <f t="shared" si="53"/>
        <v>0</v>
      </c>
      <c r="X469" s="176">
        <f t="shared" si="54"/>
        <v>0</v>
      </c>
      <c r="Y469" s="666">
        <f>VLOOKUP(H469,'3-Productie normen'!A:S,13,FALSE)</f>
        <v>0</v>
      </c>
      <c r="Z469" s="177"/>
      <c r="AB469" s="138">
        <f t="shared" si="55"/>
        <v>0</v>
      </c>
    </row>
    <row r="470" spans="1:28" ht="14.1" customHeight="1">
      <c r="A470" s="152">
        <v>470</v>
      </c>
      <c r="B470" s="171" t="s">
        <v>977</v>
      </c>
      <c r="C470" s="171" t="s">
        <v>1927</v>
      </c>
      <c r="D470" s="526">
        <v>0</v>
      </c>
      <c r="E470" s="526" t="s">
        <v>1072</v>
      </c>
      <c r="F470" s="184" t="s">
        <v>1073</v>
      </c>
      <c r="G470" s="184" t="s">
        <v>1074</v>
      </c>
      <c r="H470" s="184" t="s">
        <v>1073</v>
      </c>
      <c r="I470" s="184" t="s">
        <v>1075</v>
      </c>
      <c r="J470" s="649">
        <v>90</v>
      </c>
      <c r="K470" s="484"/>
      <c r="L470" s="484"/>
      <c r="M470" s="484"/>
      <c r="N470" s="174">
        <v>200</v>
      </c>
      <c r="O470" s="174"/>
      <c r="P470" s="174"/>
      <c r="Q470" s="174"/>
      <c r="R470" s="175" t="e">
        <f t="shared" si="49"/>
        <v>#DIV/0!</v>
      </c>
      <c r="S470" s="175">
        <f t="shared" si="50"/>
        <v>0</v>
      </c>
      <c r="T470" s="175">
        <f t="shared" si="51"/>
        <v>0</v>
      </c>
      <c r="U470" s="176">
        <f>IF(N470="nio",0,IF(N470&gt;0,VLOOKUP(H470,'3-Productie normen'!A:S,VLOOKUP(N470,'3-Productie normen'!S:T,2,FALSE),FALSE)))</f>
        <v>0</v>
      </c>
      <c r="V470" s="176">
        <f t="shared" si="52"/>
        <v>0</v>
      </c>
      <c r="W470" s="176">
        <f t="shared" si="53"/>
        <v>0</v>
      </c>
      <c r="X470" s="176">
        <f t="shared" si="54"/>
        <v>0</v>
      </c>
      <c r="Y470" s="666">
        <f>VLOOKUP(H470,'3-Productie normen'!A:S,13,FALSE)</f>
        <v>7</v>
      </c>
      <c r="Z470" s="177"/>
      <c r="AB470" s="138">
        <f t="shared" si="55"/>
        <v>18000</v>
      </c>
    </row>
    <row r="471" spans="1:28" ht="14.1" customHeight="1">
      <c r="A471" s="152">
        <v>471</v>
      </c>
      <c r="B471" s="171" t="s">
        <v>977</v>
      </c>
      <c r="C471" s="171" t="s">
        <v>1927</v>
      </c>
      <c r="D471" s="526">
        <v>0</v>
      </c>
      <c r="E471" s="526" t="s">
        <v>1076</v>
      </c>
      <c r="F471" s="184" t="s">
        <v>1073</v>
      </c>
      <c r="G471" s="184" t="s">
        <v>1077</v>
      </c>
      <c r="H471" s="184" t="s">
        <v>1073</v>
      </c>
      <c r="I471" s="184" t="s">
        <v>1075</v>
      </c>
      <c r="J471" s="649">
        <v>90</v>
      </c>
      <c r="K471" s="484"/>
      <c r="L471" s="484"/>
      <c r="M471" s="484"/>
      <c r="N471" s="174">
        <v>200</v>
      </c>
      <c r="O471" s="174"/>
      <c r="P471" s="174"/>
      <c r="Q471" s="174"/>
      <c r="R471" s="175" t="e">
        <f t="shared" si="49"/>
        <v>#DIV/0!</v>
      </c>
      <c r="S471" s="175">
        <f t="shared" si="50"/>
        <v>0</v>
      </c>
      <c r="T471" s="175">
        <f t="shared" si="51"/>
        <v>0</v>
      </c>
      <c r="U471" s="176">
        <f>IF(N471="nio",0,IF(N471&gt;0,VLOOKUP(H471,'3-Productie normen'!A:S,VLOOKUP(N471,'3-Productie normen'!S:T,2,FALSE),FALSE)))</f>
        <v>0</v>
      </c>
      <c r="V471" s="176">
        <f t="shared" si="52"/>
        <v>0</v>
      </c>
      <c r="W471" s="176">
        <f t="shared" si="53"/>
        <v>0</v>
      </c>
      <c r="X471" s="176">
        <f t="shared" si="54"/>
        <v>0</v>
      </c>
      <c r="Y471" s="666">
        <f>VLOOKUP(H471,'3-Productie normen'!A:S,13,FALSE)</f>
        <v>7</v>
      </c>
      <c r="Z471" s="177"/>
      <c r="AB471" s="138">
        <f t="shared" si="55"/>
        <v>18000</v>
      </c>
    </row>
    <row r="472" spans="1:28" ht="14.1" customHeight="1">
      <c r="A472" s="152">
        <v>472</v>
      </c>
      <c r="B472" s="171" t="s">
        <v>977</v>
      </c>
      <c r="C472" s="171" t="s">
        <v>1927</v>
      </c>
      <c r="D472" s="526">
        <v>0</v>
      </c>
      <c r="E472" s="526" t="s">
        <v>1043</v>
      </c>
      <c r="F472" s="184" t="s">
        <v>1078</v>
      </c>
      <c r="G472" s="184"/>
      <c r="H472" s="137" t="s">
        <v>1856</v>
      </c>
      <c r="I472" s="184" t="s">
        <v>1075</v>
      </c>
      <c r="J472" s="649">
        <v>67</v>
      </c>
      <c r="K472" s="484"/>
      <c r="L472" s="484"/>
      <c r="M472" s="484"/>
      <c r="N472" s="174">
        <v>200</v>
      </c>
      <c r="O472" s="174"/>
      <c r="P472" s="174"/>
      <c r="Q472" s="174"/>
      <c r="R472" s="175" t="e">
        <f t="shared" si="49"/>
        <v>#DIV/0!</v>
      </c>
      <c r="S472" s="175">
        <f t="shared" si="50"/>
        <v>0</v>
      </c>
      <c r="T472" s="175">
        <f t="shared" si="51"/>
        <v>0</v>
      </c>
      <c r="U472" s="176">
        <f>IF(N472="nio",0,IF(N472&gt;0,VLOOKUP(H472,'3-Productie normen'!A:S,VLOOKUP(N472,'3-Productie normen'!S:T,2,FALSE),FALSE)))</f>
        <v>0</v>
      </c>
      <c r="V472" s="176">
        <f t="shared" si="52"/>
        <v>0</v>
      </c>
      <c r="W472" s="176">
        <f t="shared" si="53"/>
        <v>0</v>
      </c>
      <c r="X472" s="176">
        <f t="shared" si="54"/>
        <v>0</v>
      </c>
      <c r="Y472" s="666">
        <f>VLOOKUP(H472,'3-Productie normen'!A:S,13,FALSE)</f>
        <v>5</v>
      </c>
      <c r="Z472" s="177"/>
      <c r="AB472" s="138">
        <f t="shared" si="55"/>
        <v>13400</v>
      </c>
    </row>
    <row r="473" spans="1:28" ht="14.1" customHeight="1">
      <c r="A473" s="152">
        <v>473</v>
      </c>
      <c r="B473" s="171" t="s">
        <v>977</v>
      </c>
      <c r="C473" s="171" t="s">
        <v>1927</v>
      </c>
      <c r="D473" s="526">
        <v>0</v>
      </c>
      <c r="E473" s="526" t="s">
        <v>1079</v>
      </c>
      <c r="F473" s="184" t="s">
        <v>1078</v>
      </c>
      <c r="G473" s="184"/>
      <c r="H473" s="137" t="s">
        <v>1856</v>
      </c>
      <c r="I473" s="184" t="s">
        <v>1075</v>
      </c>
      <c r="J473" s="649">
        <v>67</v>
      </c>
      <c r="K473" s="484"/>
      <c r="L473" s="484"/>
      <c r="M473" s="484"/>
      <c r="N473" s="174">
        <v>200</v>
      </c>
      <c r="O473" s="174"/>
      <c r="P473" s="174"/>
      <c r="Q473" s="174"/>
      <c r="R473" s="175" t="e">
        <f t="shared" si="49"/>
        <v>#DIV/0!</v>
      </c>
      <c r="S473" s="175">
        <f t="shared" si="50"/>
        <v>0</v>
      </c>
      <c r="T473" s="175">
        <f t="shared" si="51"/>
        <v>0</v>
      </c>
      <c r="U473" s="176">
        <f>IF(N473="nio",0,IF(N473&gt;0,VLOOKUP(H473,'3-Productie normen'!A:S,VLOOKUP(N473,'3-Productie normen'!S:T,2,FALSE),FALSE)))</f>
        <v>0</v>
      </c>
      <c r="V473" s="176">
        <f t="shared" si="52"/>
        <v>0</v>
      </c>
      <c r="W473" s="176">
        <f t="shared" si="53"/>
        <v>0</v>
      </c>
      <c r="X473" s="176">
        <f t="shared" si="54"/>
        <v>0</v>
      </c>
      <c r="Y473" s="666">
        <f>VLOOKUP(H473,'3-Productie normen'!A:S,13,FALSE)</f>
        <v>5</v>
      </c>
      <c r="Z473" s="177"/>
      <c r="AB473" s="138">
        <f t="shared" si="55"/>
        <v>13400</v>
      </c>
    </row>
    <row r="474" spans="1:28" ht="14.1" customHeight="1">
      <c r="A474" s="152">
        <v>474</v>
      </c>
      <c r="B474" s="171" t="s">
        <v>977</v>
      </c>
      <c r="C474" s="171" t="s">
        <v>1927</v>
      </c>
      <c r="D474" s="526">
        <v>0</v>
      </c>
      <c r="E474" s="526" t="s">
        <v>1080</v>
      </c>
      <c r="F474" s="184" t="s">
        <v>1078</v>
      </c>
      <c r="G474" s="184"/>
      <c r="H474" s="137" t="s">
        <v>1856</v>
      </c>
      <c r="I474" s="184" t="s">
        <v>1075</v>
      </c>
      <c r="J474" s="649">
        <v>61</v>
      </c>
      <c r="K474" s="484"/>
      <c r="L474" s="484"/>
      <c r="M474" s="484"/>
      <c r="N474" s="174">
        <v>200</v>
      </c>
      <c r="O474" s="174"/>
      <c r="P474" s="174"/>
      <c r="Q474" s="174"/>
      <c r="R474" s="175" t="e">
        <f t="shared" si="49"/>
        <v>#DIV/0!</v>
      </c>
      <c r="S474" s="175">
        <f t="shared" si="50"/>
        <v>0</v>
      </c>
      <c r="T474" s="175">
        <f t="shared" si="51"/>
        <v>0</v>
      </c>
      <c r="U474" s="176">
        <f>IF(N474="nio",0,IF(N474&gt;0,VLOOKUP(H474,'3-Productie normen'!A:S,VLOOKUP(N474,'3-Productie normen'!S:T,2,FALSE),FALSE)))</f>
        <v>0</v>
      </c>
      <c r="V474" s="176">
        <f t="shared" si="52"/>
        <v>0</v>
      </c>
      <c r="W474" s="176">
        <f t="shared" si="53"/>
        <v>0</v>
      </c>
      <c r="X474" s="176">
        <f t="shared" si="54"/>
        <v>0</v>
      </c>
      <c r="Y474" s="666">
        <f>VLOOKUP(H474,'3-Productie normen'!A:S,13,FALSE)</f>
        <v>5</v>
      </c>
      <c r="Z474" s="177"/>
      <c r="AB474" s="138">
        <f t="shared" si="55"/>
        <v>12200</v>
      </c>
    </row>
    <row r="475" spans="1:28" ht="14.1" customHeight="1">
      <c r="A475" s="152">
        <v>475</v>
      </c>
      <c r="B475" s="171" t="s">
        <v>977</v>
      </c>
      <c r="C475" s="171" t="s">
        <v>1927</v>
      </c>
      <c r="D475" s="526">
        <v>0</v>
      </c>
      <c r="E475" s="526" t="s">
        <v>1081</v>
      </c>
      <c r="F475" s="184" t="s">
        <v>1082</v>
      </c>
      <c r="G475" s="184" t="s">
        <v>1083</v>
      </c>
      <c r="H475" s="184" t="s">
        <v>1082</v>
      </c>
      <c r="I475" s="184" t="s">
        <v>1075</v>
      </c>
      <c r="J475" s="649">
        <v>58</v>
      </c>
      <c r="K475" s="484"/>
      <c r="L475" s="484"/>
      <c r="M475" s="484"/>
      <c r="N475" s="174">
        <v>200</v>
      </c>
      <c r="O475" s="174"/>
      <c r="P475" s="174"/>
      <c r="Q475" s="174"/>
      <c r="R475" s="175" t="e">
        <f t="shared" si="49"/>
        <v>#DIV/0!</v>
      </c>
      <c r="S475" s="175">
        <f t="shared" si="50"/>
        <v>0</v>
      </c>
      <c r="T475" s="175">
        <f t="shared" si="51"/>
        <v>0</v>
      </c>
      <c r="U475" s="176">
        <f>IF(N475="nio",0,IF(N475&gt;0,VLOOKUP(H475,'3-Productie normen'!A:S,VLOOKUP(N475,'3-Productie normen'!S:T,2,FALSE),FALSE)))</f>
        <v>0</v>
      </c>
      <c r="V475" s="176">
        <f t="shared" si="52"/>
        <v>0</v>
      </c>
      <c r="W475" s="176">
        <f t="shared" si="53"/>
        <v>0</v>
      </c>
      <c r="X475" s="176">
        <f t="shared" si="54"/>
        <v>0</v>
      </c>
      <c r="Y475" s="666">
        <f>VLOOKUP(H475,'3-Productie normen'!A:S,13,FALSE)</f>
        <v>7</v>
      </c>
      <c r="Z475" s="177"/>
      <c r="AB475" s="138">
        <f t="shared" si="55"/>
        <v>11600</v>
      </c>
    </row>
    <row r="476" spans="1:28" ht="14.1" customHeight="1">
      <c r="A476" s="152">
        <v>476</v>
      </c>
      <c r="B476" s="171" t="s">
        <v>977</v>
      </c>
      <c r="C476" s="171" t="s">
        <v>1927</v>
      </c>
      <c r="D476" s="526">
        <v>0</v>
      </c>
      <c r="E476" s="526" t="s">
        <v>1084</v>
      </c>
      <c r="F476" s="184" t="s">
        <v>1082</v>
      </c>
      <c r="G476" s="184" t="s">
        <v>1085</v>
      </c>
      <c r="H476" s="184" t="s">
        <v>1082</v>
      </c>
      <c r="I476" s="184" t="s">
        <v>1075</v>
      </c>
      <c r="J476" s="649">
        <v>58</v>
      </c>
      <c r="K476" s="484"/>
      <c r="L476" s="484"/>
      <c r="M476" s="484"/>
      <c r="N476" s="174">
        <v>200</v>
      </c>
      <c r="O476" s="174"/>
      <c r="P476" s="174"/>
      <c r="Q476" s="174"/>
      <c r="R476" s="175" t="e">
        <f t="shared" si="49"/>
        <v>#DIV/0!</v>
      </c>
      <c r="S476" s="175">
        <f t="shared" si="50"/>
        <v>0</v>
      </c>
      <c r="T476" s="175">
        <f t="shared" si="51"/>
        <v>0</v>
      </c>
      <c r="U476" s="176">
        <f>IF(N476="nio",0,IF(N476&gt;0,VLOOKUP(H476,'3-Productie normen'!A:S,VLOOKUP(N476,'3-Productie normen'!S:T,2,FALSE),FALSE)))</f>
        <v>0</v>
      </c>
      <c r="V476" s="176">
        <f t="shared" si="52"/>
        <v>0</v>
      </c>
      <c r="W476" s="176">
        <f t="shared" si="53"/>
        <v>0</v>
      </c>
      <c r="X476" s="176">
        <f t="shared" si="54"/>
        <v>0</v>
      </c>
      <c r="Y476" s="666">
        <f>VLOOKUP(H476,'3-Productie normen'!A:S,13,FALSE)</f>
        <v>7</v>
      </c>
      <c r="Z476" s="177"/>
      <c r="AB476" s="138">
        <f t="shared" si="55"/>
        <v>11600</v>
      </c>
    </row>
    <row r="477" spans="1:28" ht="14.1" customHeight="1">
      <c r="A477" s="152">
        <v>477</v>
      </c>
      <c r="B477" s="171" t="s">
        <v>977</v>
      </c>
      <c r="C477" s="171" t="s">
        <v>1927</v>
      </c>
      <c r="D477" s="526">
        <v>0</v>
      </c>
      <c r="E477" s="526" t="s">
        <v>1029</v>
      </c>
      <c r="F477" s="184" t="s">
        <v>1082</v>
      </c>
      <c r="G477" s="184" t="s">
        <v>1086</v>
      </c>
      <c r="H477" s="184" t="s">
        <v>1082</v>
      </c>
      <c r="I477" s="184" t="s">
        <v>1075</v>
      </c>
      <c r="J477" s="649">
        <v>58</v>
      </c>
      <c r="K477" s="484"/>
      <c r="L477" s="484"/>
      <c r="M477" s="484"/>
      <c r="N477" s="174">
        <v>200</v>
      </c>
      <c r="O477" s="174"/>
      <c r="P477" s="174"/>
      <c r="Q477" s="174"/>
      <c r="R477" s="175" t="e">
        <f t="shared" si="49"/>
        <v>#DIV/0!</v>
      </c>
      <c r="S477" s="175">
        <f t="shared" si="50"/>
        <v>0</v>
      </c>
      <c r="T477" s="175">
        <f t="shared" si="51"/>
        <v>0</v>
      </c>
      <c r="U477" s="176">
        <f>IF(N477="nio",0,IF(N477&gt;0,VLOOKUP(H477,'3-Productie normen'!A:S,VLOOKUP(N477,'3-Productie normen'!S:T,2,FALSE),FALSE)))</f>
        <v>0</v>
      </c>
      <c r="V477" s="176">
        <f t="shared" si="52"/>
        <v>0</v>
      </c>
      <c r="W477" s="176">
        <f t="shared" si="53"/>
        <v>0</v>
      </c>
      <c r="X477" s="176">
        <f t="shared" si="54"/>
        <v>0</v>
      </c>
      <c r="Y477" s="666">
        <f>VLOOKUP(H477,'3-Productie normen'!A:S,13,FALSE)</f>
        <v>7</v>
      </c>
      <c r="Z477" s="177"/>
      <c r="AB477" s="138">
        <f t="shared" si="55"/>
        <v>11600</v>
      </c>
    </row>
    <row r="478" spans="1:28" ht="14.1" customHeight="1">
      <c r="A478" s="152">
        <v>478</v>
      </c>
      <c r="B478" s="171" t="s">
        <v>977</v>
      </c>
      <c r="C478" s="171" t="s">
        <v>1927</v>
      </c>
      <c r="D478" s="526">
        <v>0</v>
      </c>
      <c r="E478" s="526" t="s">
        <v>1022</v>
      </c>
      <c r="F478" s="184" t="s">
        <v>1082</v>
      </c>
      <c r="G478" s="184" t="s">
        <v>1083</v>
      </c>
      <c r="H478" s="184" t="s">
        <v>1082</v>
      </c>
      <c r="I478" s="184" t="s">
        <v>1075</v>
      </c>
      <c r="J478" s="649">
        <v>58</v>
      </c>
      <c r="K478" s="484"/>
      <c r="L478" s="484"/>
      <c r="M478" s="484"/>
      <c r="N478" s="174">
        <v>200</v>
      </c>
      <c r="O478" s="174"/>
      <c r="P478" s="174"/>
      <c r="Q478" s="174"/>
      <c r="R478" s="175" t="e">
        <f t="shared" si="49"/>
        <v>#DIV/0!</v>
      </c>
      <c r="S478" s="175">
        <f t="shared" si="50"/>
        <v>0</v>
      </c>
      <c r="T478" s="175">
        <f t="shared" si="51"/>
        <v>0</v>
      </c>
      <c r="U478" s="176">
        <f>IF(N478="nio",0,IF(N478&gt;0,VLOOKUP(H478,'3-Productie normen'!A:S,VLOOKUP(N478,'3-Productie normen'!S:T,2,FALSE),FALSE)))</f>
        <v>0</v>
      </c>
      <c r="V478" s="176">
        <f t="shared" si="52"/>
        <v>0</v>
      </c>
      <c r="W478" s="176">
        <f t="shared" si="53"/>
        <v>0</v>
      </c>
      <c r="X478" s="176">
        <f t="shared" si="54"/>
        <v>0</v>
      </c>
      <c r="Y478" s="666">
        <f>VLOOKUP(H478,'3-Productie normen'!A:S,13,FALSE)</f>
        <v>7</v>
      </c>
      <c r="Z478" s="177"/>
      <c r="AB478" s="138">
        <f t="shared" si="55"/>
        <v>11600</v>
      </c>
    </row>
    <row r="479" spans="1:28" ht="14.1" customHeight="1">
      <c r="A479" s="152">
        <v>479</v>
      </c>
      <c r="B479" s="171" t="s">
        <v>977</v>
      </c>
      <c r="C479" s="171" t="s">
        <v>1927</v>
      </c>
      <c r="D479" s="526">
        <v>0</v>
      </c>
      <c r="E479" s="526" t="s">
        <v>1087</v>
      </c>
      <c r="F479" s="184" t="s">
        <v>1082</v>
      </c>
      <c r="G479" s="184" t="s">
        <v>1086</v>
      </c>
      <c r="H479" s="184" t="s">
        <v>1082</v>
      </c>
      <c r="I479" s="184" t="s">
        <v>1075</v>
      </c>
      <c r="J479" s="649">
        <v>58</v>
      </c>
      <c r="K479" s="484"/>
      <c r="L479" s="484"/>
      <c r="M479" s="484"/>
      <c r="N479" s="174">
        <v>200</v>
      </c>
      <c r="O479" s="174"/>
      <c r="P479" s="174"/>
      <c r="Q479" s="174"/>
      <c r="R479" s="175" t="e">
        <f t="shared" si="49"/>
        <v>#DIV/0!</v>
      </c>
      <c r="S479" s="175">
        <f t="shared" si="50"/>
        <v>0</v>
      </c>
      <c r="T479" s="175">
        <f t="shared" si="51"/>
        <v>0</v>
      </c>
      <c r="U479" s="176">
        <f>IF(N479="nio",0,IF(N479&gt;0,VLOOKUP(H479,'3-Productie normen'!A:S,VLOOKUP(N479,'3-Productie normen'!S:T,2,FALSE),FALSE)))</f>
        <v>0</v>
      </c>
      <c r="V479" s="176">
        <f t="shared" si="52"/>
        <v>0</v>
      </c>
      <c r="W479" s="176">
        <f t="shared" si="53"/>
        <v>0</v>
      </c>
      <c r="X479" s="176">
        <f t="shared" si="54"/>
        <v>0</v>
      </c>
      <c r="Y479" s="666">
        <f>VLOOKUP(H479,'3-Productie normen'!A:S,13,FALSE)</f>
        <v>7</v>
      </c>
      <c r="Z479" s="177"/>
      <c r="AB479" s="138">
        <f t="shared" si="55"/>
        <v>11600</v>
      </c>
    </row>
    <row r="480" spans="1:28" ht="14.1" customHeight="1">
      <c r="A480" s="152">
        <v>480</v>
      </c>
      <c r="B480" s="171" t="s">
        <v>977</v>
      </c>
      <c r="C480" s="171" t="s">
        <v>1927</v>
      </c>
      <c r="D480" s="526">
        <v>0</v>
      </c>
      <c r="E480" s="526" t="s">
        <v>1088</v>
      </c>
      <c r="F480" s="184" t="s">
        <v>1082</v>
      </c>
      <c r="G480" s="184" t="s">
        <v>1083</v>
      </c>
      <c r="H480" s="184" t="s">
        <v>1082</v>
      </c>
      <c r="I480" s="184" t="s">
        <v>1075</v>
      </c>
      <c r="J480" s="649">
        <v>58</v>
      </c>
      <c r="K480" s="484"/>
      <c r="L480" s="484"/>
      <c r="M480" s="484"/>
      <c r="N480" s="174">
        <v>200</v>
      </c>
      <c r="O480" s="174"/>
      <c r="P480" s="174"/>
      <c r="Q480" s="174"/>
      <c r="R480" s="175" t="e">
        <f t="shared" si="49"/>
        <v>#DIV/0!</v>
      </c>
      <c r="S480" s="175">
        <f t="shared" si="50"/>
        <v>0</v>
      </c>
      <c r="T480" s="175">
        <f t="shared" si="51"/>
        <v>0</v>
      </c>
      <c r="U480" s="176">
        <f>IF(N480="nio",0,IF(N480&gt;0,VLOOKUP(H480,'3-Productie normen'!A:S,VLOOKUP(N480,'3-Productie normen'!S:T,2,FALSE),FALSE)))</f>
        <v>0</v>
      </c>
      <c r="V480" s="176">
        <f t="shared" si="52"/>
        <v>0</v>
      </c>
      <c r="W480" s="176">
        <f t="shared" si="53"/>
        <v>0</v>
      </c>
      <c r="X480" s="176">
        <f t="shared" si="54"/>
        <v>0</v>
      </c>
      <c r="Y480" s="666">
        <f>VLOOKUP(H480,'3-Productie normen'!A:S,13,FALSE)</f>
        <v>7</v>
      </c>
      <c r="Z480" s="177"/>
      <c r="AB480" s="138">
        <f t="shared" si="55"/>
        <v>11600</v>
      </c>
    </row>
    <row r="481" spans="1:28" ht="14.1" customHeight="1">
      <c r="A481" s="152">
        <v>481</v>
      </c>
      <c r="B481" s="171" t="s">
        <v>977</v>
      </c>
      <c r="C481" s="171" t="s">
        <v>1927</v>
      </c>
      <c r="D481" s="526">
        <v>0</v>
      </c>
      <c r="E481" s="526" t="s">
        <v>1089</v>
      </c>
      <c r="F481" s="184" t="s">
        <v>1082</v>
      </c>
      <c r="G481" s="184" t="s">
        <v>1090</v>
      </c>
      <c r="H481" s="184" t="s">
        <v>1082</v>
      </c>
      <c r="I481" s="184" t="s">
        <v>1075</v>
      </c>
      <c r="J481" s="649">
        <v>56</v>
      </c>
      <c r="K481" s="484"/>
      <c r="L481" s="484"/>
      <c r="M481" s="484"/>
      <c r="N481" s="174">
        <v>200</v>
      </c>
      <c r="O481" s="174"/>
      <c r="P481" s="174"/>
      <c r="Q481" s="174"/>
      <c r="R481" s="175" t="e">
        <f t="shared" si="49"/>
        <v>#DIV/0!</v>
      </c>
      <c r="S481" s="175">
        <f t="shared" si="50"/>
        <v>0</v>
      </c>
      <c r="T481" s="175">
        <f t="shared" si="51"/>
        <v>0</v>
      </c>
      <c r="U481" s="176">
        <f>IF(N481="nio",0,IF(N481&gt;0,VLOOKUP(H481,'3-Productie normen'!A:S,VLOOKUP(N481,'3-Productie normen'!S:T,2,FALSE),FALSE)))</f>
        <v>0</v>
      </c>
      <c r="V481" s="176">
        <f t="shared" si="52"/>
        <v>0</v>
      </c>
      <c r="W481" s="176">
        <f t="shared" si="53"/>
        <v>0</v>
      </c>
      <c r="X481" s="176">
        <f t="shared" si="54"/>
        <v>0</v>
      </c>
      <c r="Y481" s="666">
        <f>VLOOKUP(H481,'3-Productie normen'!A:S,13,FALSE)</f>
        <v>7</v>
      </c>
      <c r="Z481" s="177"/>
      <c r="AB481" s="138">
        <f t="shared" si="55"/>
        <v>11200</v>
      </c>
    </row>
    <row r="482" spans="1:28" ht="14.1" customHeight="1">
      <c r="A482" s="152">
        <v>482</v>
      </c>
      <c r="B482" s="171" t="s">
        <v>977</v>
      </c>
      <c r="C482" s="171" t="s">
        <v>1927</v>
      </c>
      <c r="D482" s="526">
        <v>0</v>
      </c>
      <c r="E482" s="526" t="s">
        <v>1091</v>
      </c>
      <c r="F482" s="184" t="s">
        <v>1082</v>
      </c>
      <c r="G482" s="184" t="s">
        <v>1092</v>
      </c>
      <c r="H482" s="184" t="s">
        <v>1082</v>
      </c>
      <c r="I482" s="184" t="s">
        <v>1075</v>
      </c>
      <c r="J482" s="649">
        <v>56</v>
      </c>
      <c r="K482" s="484"/>
      <c r="L482" s="484"/>
      <c r="M482" s="484"/>
      <c r="N482" s="174">
        <v>200</v>
      </c>
      <c r="O482" s="174"/>
      <c r="P482" s="174"/>
      <c r="Q482" s="174"/>
      <c r="R482" s="175" t="e">
        <f t="shared" si="49"/>
        <v>#DIV/0!</v>
      </c>
      <c r="S482" s="175">
        <f t="shared" si="50"/>
        <v>0</v>
      </c>
      <c r="T482" s="175">
        <f t="shared" si="51"/>
        <v>0</v>
      </c>
      <c r="U482" s="176">
        <f>IF(N482="nio",0,IF(N482&gt;0,VLOOKUP(H482,'3-Productie normen'!A:S,VLOOKUP(N482,'3-Productie normen'!S:T,2,FALSE),FALSE)))</f>
        <v>0</v>
      </c>
      <c r="V482" s="176">
        <f t="shared" si="52"/>
        <v>0</v>
      </c>
      <c r="W482" s="176">
        <f t="shared" si="53"/>
        <v>0</v>
      </c>
      <c r="X482" s="176">
        <f t="shared" si="54"/>
        <v>0</v>
      </c>
      <c r="Y482" s="666">
        <f>VLOOKUP(H482,'3-Productie normen'!A:S,13,FALSE)</f>
        <v>7</v>
      </c>
      <c r="Z482" s="177"/>
      <c r="AB482" s="138">
        <f t="shared" si="55"/>
        <v>11200</v>
      </c>
    </row>
    <row r="483" spans="1:28" ht="14.1" customHeight="1">
      <c r="A483" s="152">
        <v>483</v>
      </c>
      <c r="B483" s="171" t="s">
        <v>977</v>
      </c>
      <c r="C483" s="171" t="s">
        <v>1927</v>
      </c>
      <c r="D483" s="526">
        <v>0</v>
      </c>
      <c r="E483" s="526" t="s">
        <v>1093</v>
      </c>
      <c r="F483" s="184" t="s">
        <v>1082</v>
      </c>
      <c r="G483" s="184" t="s">
        <v>1094</v>
      </c>
      <c r="H483" s="184" t="s">
        <v>1082</v>
      </c>
      <c r="I483" s="184" t="s">
        <v>1075</v>
      </c>
      <c r="J483" s="649">
        <v>56</v>
      </c>
      <c r="K483" s="484"/>
      <c r="L483" s="484"/>
      <c r="M483" s="484"/>
      <c r="N483" s="174">
        <v>200</v>
      </c>
      <c r="O483" s="174"/>
      <c r="P483" s="174"/>
      <c r="Q483" s="174"/>
      <c r="R483" s="175" t="e">
        <f t="shared" si="49"/>
        <v>#DIV/0!</v>
      </c>
      <c r="S483" s="175">
        <f t="shared" si="50"/>
        <v>0</v>
      </c>
      <c r="T483" s="175">
        <f t="shared" si="51"/>
        <v>0</v>
      </c>
      <c r="U483" s="176">
        <f>IF(N483="nio",0,IF(N483&gt;0,VLOOKUP(H483,'3-Productie normen'!A:S,VLOOKUP(N483,'3-Productie normen'!S:T,2,FALSE),FALSE)))</f>
        <v>0</v>
      </c>
      <c r="V483" s="176">
        <f t="shared" si="52"/>
        <v>0</v>
      </c>
      <c r="W483" s="176">
        <f t="shared" si="53"/>
        <v>0</v>
      </c>
      <c r="X483" s="176">
        <f t="shared" si="54"/>
        <v>0</v>
      </c>
      <c r="Y483" s="666">
        <f>VLOOKUP(H483,'3-Productie normen'!A:S,13,FALSE)</f>
        <v>7</v>
      </c>
      <c r="Z483" s="177"/>
      <c r="AB483" s="138">
        <f t="shared" si="55"/>
        <v>11200</v>
      </c>
    </row>
    <row r="484" spans="1:28" ht="14.1" customHeight="1">
      <c r="A484" s="152">
        <v>484</v>
      </c>
      <c r="B484" s="171" t="s">
        <v>977</v>
      </c>
      <c r="C484" s="171" t="s">
        <v>1927</v>
      </c>
      <c r="D484" s="526">
        <v>0</v>
      </c>
      <c r="E484" s="526" t="s">
        <v>1054</v>
      </c>
      <c r="F484" s="184" t="s">
        <v>1082</v>
      </c>
      <c r="G484" s="184" t="s">
        <v>1094</v>
      </c>
      <c r="H484" s="184" t="s">
        <v>1082</v>
      </c>
      <c r="I484" s="184" t="s">
        <v>1075</v>
      </c>
      <c r="J484" s="649">
        <v>56</v>
      </c>
      <c r="K484" s="484"/>
      <c r="L484" s="484"/>
      <c r="M484" s="484"/>
      <c r="N484" s="174">
        <v>200</v>
      </c>
      <c r="O484" s="174"/>
      <c r="P484" s="174"/>
      <c r="Q484" s="174"/>
      <c r="R484" s="175" t="e">
        <f t="shared" si="49"/>
        <v>#DIV/0!</v>
      </c>
      <c r="S484" s="175">
        <f t="shared" si="50"/>
        <v>0</v>
      </c>
      <c r="T484" s="175">
        <f t="shared" si="51"/>
        <v>0</v>
      </c>
      <c r="U484" s="176">
        <f>IF(N484="nio",0,IF(N484&gt;0,VLOOKUP(H484,'3-Productie normen'!A:S,VLOOKUP(N484,'3-Productie normen'!S:T,2,FALSE),FALSE)))</f>
        <v>0</v>
      </c>
      <c r="V484" s="176">
        <f t="shared" si="52"/>
        <v>0</v>
      </c>
      <c r="W484" s="176">
        <f t="shared" si="53"/>
        <v>0</v>
      </c>
      <c r="X484" s="176">
        <f t="shared" si="54"/>
        <v>0</v>
      </c>
      <c r="Y484" s="666">
        <f>VLOOKUP(H484,'3-Productie normen'!A:S,13,FALSE)</f>
        <v>7</v>
      </c>
      <c r="Z484" s="177"/>
      <c r="AB484" s="138">
        <f t="shared" si="55"/>
        <v>11200</v>
      </c>
    </row>
    <row r="485" spans="1:28" ht="14.1" customHeight="1">
      <c r="A485" s="152">
        <v>485</v>
      </c>
      <c r="B485" s="171" t="s">
        <v>977</v>
      </c>
      <c r="C485" s="171" t="s">
        <v>1927</v>
      </c>
      <c r="D485" s="526">
        <v>0</v>
      </c>
      <c r="E485" s="526" t="s">
        <v>1058</v>
      </c>
      <c r="F485" s="184" t="s">
        <v>1082</v>
      </c>
      <c r="G485" s="184" t="s">
        <v>1092</v>
      </c>
      <c r="H485" s="184" t="s">
        <v>1082</v>
      </c>
      <c r="I485" s="184" t="s">
        <v>1075</v>
      </c>
      <c r="J485" s="649">
        <v>56</v>
      </c>
      <c r="K485" s="484"/>
      <c r="L485" s="484"/>
      <c r="M485" s="484"/>
      <c r="N485" s="174">
        <v>200</v>
      </c>
      <c r="O485" s="174"/>
      <c r="P485" s="174"/>
      <c r="Q485" s="174"/>
      <c r="R485" s="175" t="e">
        <f t="shared" si="49"/>
        <v>#DIV/0!</v>
      </c>
      <c r="S485" s="175">
        <f t="shared" si="50"/>
        <v>0</v>
      </c>
      <c r="T485" s="175">
        <f t="shared" si="51"/>
        <v>0</v>
      </c>
      <c r="U485" s="176">
        <f>IF(N485="nio",0,IF(N485&gt;0,VLOOKUP(H485,'3-Productie normen'!A:S,VLOOKUP(N485,'3-Productie normen'!S:T,2,FALSE),FALSE)))</f>
        <v>0</v>
      </c>
      <c r="V485" s="176">
        <f t="shared" si="52"/>
        <v>0</v>
      </c>
      <c r="W485" s="176">
        <f t="shared" si="53"/>
        <v>0</v>
      </c>
      <c r="X485" s="176">
        <f t="shared" si="54"/>
        <v>0</v>
      </c>
      <c r="Y485" s="666">
        <f>VLOOKUP(H485,'3-Productie normen'!A:S,13,FALSE)</f>
        <v>7</v>
      </c>
      <c r="Z485" s="177"/>
      <c r="AB485" s="138">
        <f t="shared" si="55"/>
        <v>11200</v>
      </c>
    </row>
    <row r="486" spans="1:28" ht="14.1" customHeight="1">
      <c r="A486" s="152">
        <v>486</v>
      </c>
      <c r="B486" s="171" t="s">
        <v>977</v>
      </c>
      <c r="C486" s="171" t="s">
        <v>1927</v>
      </c>
      <c r="D486" s="526">
        <v>0</v>
      </c>
      <c r="E486" s="526" t="s">
        <v>1095</v>
      </c>
      <c r="F486" s="184" t="s">
        <v>1082</v>
      </c>
      <c r="G486" s="184" t="s">
        <v>1090</v>
      </c>
      <c r="H486" s="184" t="s">
        <v>1082</v>
      </c>
      <c r="I486" s="184" t="s">
        <v>1075</v>
      </c>
      <c r="J486" s="649">
        <v>56</v>
      </c>
      <c r="K486" s="484"/>
      <c r="L486" s="484"/>
      <c r="M486" s="484"/>
      <c r="N486" s="174">
        <v>200</v>
      </c>
      <c r="O486" s="174"/>
      <c r="P486" s="174"/>
      <c r="Q486" s="174"/>
      <c r="R486" s="175" t="e">
        <f t="shared" si="49"/>
        <v>#DIV/0!</v>
      </c>
      <c r="S486" s="175">
        <f t="shared" si="50"/>
        <v>0</v>
      </c>
      <c r="T486" s="175">
        <f t="shared" si="51"/>
        <v>0</v>
      </c>
      <c r="U486" s="176">
        <f>IF(N486="nio",0,IF(N486&gt;0,VLOOKUP(H486,'3-Productie normen'!A:S,VLOOKUP(N486,'3-Productie normen'!S:T,2,FALSE),FALSE)))</f>
        <v>0</v>
      </c>
      <c r="V486" s="176">
        <f t="shared" si="52"/>
        <v>0</v>
      </c>
      <c r="W486" s="176">
        <f t="shared" si="53"/>
        <v>0</v>
      </c>
      <c r="X486" s="176">
        <f t="shared" si="54"/>
        <v>0</v>
      </c>
      <c r="Y486" s="666">
        <f>VLOOKUP(H486,'3-Productie normen'!A:S,13,FALSE)</f>
        <v>7</v>
      </c>
      <c r="Z486" s="177"/>
      <c r="AB486" s="138">
        <f t="shared" si="55"/>
        <v>11200</v>
      </c>
    </row>
    <row r="487" spans="1:28" ht="14.1" customHeight="1">
      <c r="A487" s="152">
        <v>487</v>
      </c>
      <c r="B487" s="171" t="s">
        <v>977</v>
      </c>
      <c r="C487" s="171" t="s">
        <v>1927</v>
      </c>
      <c r="D487" s="526">
        <v>0</v>
      </c>
      <c r="E487" s="526" t="s">
        <v>1096</v>
      </c>
      <c r="F487" s="184" t="s">
        <v>557</v>
      </c>
      <c r="G487" s="184"/>
      <c r="H487" s="137" t="s">
        <v>1856</v>
      </c>
      <c r="I487" s="184" t="s">
        <v>1075</v>
      </c>
      <c r="J487" s="649">
        <v>56</v>
      </c>
      <c r="K487" s="484"/>
      <c r="L487" s="484"/>
      <c r="M487" s="484"/>
      <c r="N487" s="174">
        <v>200</v>
      </c>
      <c r="O487" s="174"/>
      <c r="P487" s="174"/>
      <c r="Q487" s="174"/>
      <c r="R487" s="175" t="e">
        <f t="shared" si="49"/>
        <v>#DIV/0!</v>
      </c>
      <c r="S487" s="175">
        <f t="shared" si="50"/>
        <v>0</v>
      </c>
      <c r="T487" s="175">
        <f t="shared" si="51"/>
        <v>0</v>
      </c>
      <c r="U487" s="176">
        <f>IF(N487="nio",0,IF(N487&gt;0,VLOOKUP(H487,'3-Productie normen'!A:S,VLOOKUP(N487,'3-Productie normen'!S:T,2,FALSE),FALSE)))</f>
        <v>0</v>
      </c>
      <c r="V487" s="176">
        <f t="shared" si="52"/>
        <v>0</v>
      </c>
      <c r="W487" s="176">
        <f t="shared" si="53"/>
        <v>0</v>
      </c>
      <c r="X487" s="176">
        <f t="shared" si="54"/>
        <v>0</v>
      </c>
      <c r="Y487" s="666">
        <f>VLOOKUP(H487,'3-Productie normen'!A:S,13,FALSE)</f>
        <v>5</v>
      </c>
      <c r="Z487" s="177"/>
      <c r="AB487" s="138">
        <f t="shared" si="55"/>
        <v>11200</v>
      </c>
    </row>
    <row r="488" spans="1:28" ht="14.1" customHeight="1">
      <c r="A488" s="152">
        <v>488</v>
      </c>
      <c r="B488" s="171" t="s">
        <v>977</v>
      </c>
      <c r="C488" s="171" t="s">
        <v>1927</v>
      </c>
      <c r="D488" s="526">
        <v>0</v>
      </c>
      <c r="E488" s="526" t="s">
        <v>1097</v>
      </c>
      <c r="F488" s="184" t="s">
        <v>1082</v>
      </c>
      <c r="G488" s="184" t="s">
        <v>1094</v>
      </c>
      <c r="H488" s="184" t="s">
        <v>1082</v>
      </c>
      <c r="I488" s="184" t="s">
        <v>1075</v>
      </c>
      <c r="J488" s="649">
        <v>56</v>
      </c>
      <c r="K488" s="484"/>
      <c r="L488" s="484"/>
      <c r="M488" s="484"/>
      <c r="N488" s="174">
        <v>200</v>
      </c>
      <c r="O488" s="174"/>
      <c r="P488" s="174"/>
      <c r="Q488" s="174"/>
      <c r="R488" s="175" t="e">
        <f t="shared" si="49"/>
        <v>#DIV/0!</v>
      </c>
      <c r="S488" s="175">
        <f t="shared" si="50"/>
        <v>0</v>
      </c>
      <c r="T488" s="175">
        <f t="shared" si="51"/>
        <v>0</v>
      </c>
      <c r="U488" s="176">
        <f>IF(N488="nio",0,IF(N488&gt;0,VLOOKUP(H488,'3-Productie normen'!A:S,VLOOKUP(N488,'3-Productie normen'!S:T,2,FALSE),FALSE)))</f>
        <v>0</v>
      </c>
      <c r="V488" s="176">
        <f t="shared" si="52"/>
        <v>0</v>
      </c>
      <c r="W488" s="176">
        <f t="shared" si="53"/>
        <v>0</v>
      </c>
      <c r="X488" s="176">
        <f t="shared" si="54"/>
        <v>0</v>
      </c>
      <c r="Y488" s="666">
        <f>VLOOKUP(H488,'3-Productie normen'!A:S,13,FALSE)</f>
        <v>7</v>
      </c>
      <c r="Z488" s="177"/>
      <c r="AB488" s="138">
        <f t="shared" si="55"/>
        <v>11200</v>
      </c>
    </row>
    <row r="489" spans="1:28" ht="14.1" customHeight="1">
      <c r="A489" s="152">
        <v>489</v>
      </c>
      <c r="B489" s="171" t="s">
        <v>977</v>
      </c>
      <c r="C489" s="171" t="s">
        <v>1927</v>
      </c>
      <c r="D489" s="526">
        <v>0</v>
      </c>
      <c r="E489" s="526" t="s">
        <v>1098</v>
      </c>
      <c r="F489" s="184" t="s">
        <v>1082</v>
      </c>
      <c r="G489" s="184" t="s">
        <v>1092</v>
      </c>
      <c r="H489" s="184" t="s">
        <v>1082</v>
      </c>
      <c r="I489" s="184" t="s">
        <v>1075</v>
      </c>
      <c r="J489" s="649">
        <v>56</v>
      </c>
      <c r="K489" s="484"/>
      <c r="L489" s="484"/>
      <c r="M489" s="484"/>
      <c r="N489" s="174">
        <v>200</v>
      </c>
      <c r="O489" s="174"/>
      <c r="P489" s="174"/>
      <c r="Q489" s="174"/>
      <c r="R489" s="175" t="e">
        <f t="shared" si="49"/>
        <v>#DIV/0!</v>
      </c>
      <c r="S489" s="175">
        <f t="shared" si="50"/>
        <v>0</v>
      </c>
      <c r="T489" s="175">
        <f t="shared" si="51"/>
        <v>0</v>
      </c>
      <c r="U489" s="176">
        <f>IF(N489="nio",0,IF(N489&gt;0,VLOOKUP(H489,'3-Productie normen'!A:S,VLOOKUP(N489,'3-Productie normen'!S:T,2,FALSE),FALSE)))</f>
        <v>0</v>
      </c>
      <c r="V489" s="176">
        <f t="shared" si="52"/>
        <v>0</v>
      </c>
      <c r="W489" s="176">
        <f t="shared" si="53"/>
        <v>0</v>
      </c>
      <c r="X489" s="176">
        <f t="shared" si="54"/>
        <v>0</v>
      </c>
      <c r="Y489" s="666">
        <f>VLOOKUP(H489,'3-Productie normen'!A:S,13,FALSE)</f>
        <v>7</v>
      </c>
      <c r="Z489" s="177"/>
      <c r="AB489" s="138">
        <f t="shared" si="55"/>
        <v>11200</v>
      </c>
    </row>
    <row r="490" spans="1:28" ht="14.1" customHeight="1">
      <c r="A490" s="152">
        <v>490</v>
      </c>
      <c r="B490" s="171" t="s">
        <v>977</v>
      </c>
      <c r="C490" s="171" t="s">
        <v>1927</v>
      </c>
      <c r="D490" s="526">
        <v>0</v>
      </c>
      <c r="E490" s="526" t="s">
        <v>1099</v>
      </c>
      <c r="F490" s="184" t="s">
        <v>1082</v>
      </c>
      <c r="G490" s="184" t="s">
        <v>1090</v>
      </c>
      <c r="H490" s="184" t="s">
        <v>1082</v>
      </c>
      <c r="I490" s="184" t="s">
        <v>1075</v>
      </c>
      <c r="J490" s="649">
        <v>56</v>
      </c>
      <c r="K490" s="484"/>
      <c r="L490" s="484"/>
      <c r="M490" s="484"/>
      <c r="N490" s="174">
        <v>200</v>
      </c>
      <c r="O490" s="174"/>
      <c r="P490" s="174"/>
      <c r="Q490" s="174"/>
      <c r="R490" s="175" t="e">
        <f t="shared" si="49"/>
        <v>#DIV/0!</v>
      </c>
      <c r="S490" s="175">
        <f t="shared" si="50"/>
        <v>0</v>
      </c>
      <c r="T490" s="175">
        <f t="shared" si="51"/>
        <v>0</v>
      </c>
      <c r="U490" s="176">
        <f>IF(N490="nio",0,IF(N490&gt;0,VLOOKUP(H490,'3-Productie normen'!A:S,VLOOKUP(N490,'3-Productie normen'!S:T,2,FALSE),FALSE)))</f>
        <v>0</v>
      </c>
      <c r="V490" s="176">
        <f t="shared" si="52"/>
        <v>0</v>
      </c>
      <c r="W490" s="176">
        <f t="shared" si="53"/>
        <v>0</v>
      </c>
      <c r="X490" s="176">
        <f t="shared" si="54"/>
        <v>0</v>
      </c>
      <c r="Y490" s="666">
        <f>VLOOKUP(H490,'3-Productie normen'!A:S,13,FALSE)</f>
        <v>7</v>
      </c>
      <c r="Z490" s="177"/>
      <c r="AB490" s="138">
        <f t="shared" si="55"/>
        <v>11200</v>
      </c>
    </row>
    <row r="491" spans="1:28" ht="14.1" customHeight="1">
      <c r="A491" s="152">
        <v>491</v>
      </c>
      <c r="B491" s="171" t="s">
        <v>977</v>
      </c>
      <c r="C491" s="171" t="s">
        <v>1927</v>
      </c>
      <c r="D491" s="526">
        <v>0</v>
      </c>
      <c r="E491" s="526" t="s">
        <v>1100</v>
      </c>
      <c r="F491" s="184" t="s">
        <v>557</v>
      </c>
      <c r="G491" s="184"/>
      <c r="H491" s="137" t="s">
        <v>1856</v>
      </c>
      <c r="I491" s="184" t="s">
        <v>1075</v>
      </c>
      <c r="J491" s="649">
        <v>56</v>
      </c>
      <c r="K491" s="484"/>
      <c r="L491" s="484"/>
      <c r="M491" s="484"/>
      <c r="N491" s="174">
        <v>200</v>
      </c>
      <c r="O491" s="174"/>
      <c r="P491" s="174"/>
      <c r="Q491" s="174"/>
      <c r="R491" s="175" t="e">
        <f t="shared" si="49"/>
        <v>#DIV/0!</v>
      </c>
      <c r="S491" s="175">
        <f t="shared" si="50"/>
        <v>0</v>
      </c>
      <c r="T491" s="175">
        <f t="shared" si="51"/>
        <v>0</v>
      </c>
      <c r="U491" s="176">
        <f>IF(N491="nio",0,IF(N491&gt;0,VLOOKUP(H491,'3-Productie normen'!A:S,VLOOKUP(N491,'3-Productie normen'!S:T,2,FALSE),FALSE)))</f>
        <v>0</v>
      </c>
      <c r="V491" s="176">
        <f t="shared" si="52"/>
        <v>0</v>
      </c>
      <c r="W491" s="176">
        <f t="shared" si="53"/>
        <v>0</v>
      </c>
      <c r="X491" s="176">
        <f t="shared" si="54"/>
        <v>0</v>
      </c>
      <c r="Y491" s="666">
        <f>VLOOKUP(H491,'3-Productie normen'!A:S,13,FALSE)</f>
        <v>5</v>
      </c>
      <c r="Z491" s="177"/>
      <c r="AB491" s="138">
        <f t="shared" si="55"/>
        <v>11200</v>
      </c>
    </row>
    <row r="492" spans="1:28" ht="14.1" customHeight="1">
      <c r="A492" s="152">
        <v>492</v>
      </c>
      <c r="B492" s="171" t="s">
        <v>977</v>
      </c>
      <c r="C492" s="171" t="s">
        <v>1927</v>
      </c>
      <c r="D492" s="526">
        <v>0</v>
      </c>
      <c r="E492" s="526" t="s">
        <v>1101</v>
      </c>
      <c r="F492" s="184" t="s">
        <v>1082</v>
      </c>
      <c r="G492" s="184" t="s">
        <v>1102</v>
      </c>
      <c r="H492" s="184" t="s">
        <v>1082</v>
      </c>
      <c r="I492" s="184" t="s">
        <v>1075</v>
      </c>
      <c r="J492" s="649">
        <v>54</v>
      </c>
      <c r="K492" s="484"/>
      <c r="L492" s="484"/>
      <c r="M492" s="484"/>
      <c r="N492" s="174">
        <v>200</v>
      </c>
      <c r="O492" s="174"/>
      <c r="P492" s="174"/>
      <c r="Q492" s="174"/>
      <c r="R492" s="175" t="e">
        <f t="shared" si="49"/>
        <v>#DIV/0!</v>
      </c>
      <c r="S492" s="175">
        <f t="shared" si="50"/>
        <v>0</v>
      </c>
      <c r="T492" s="175">
        <f t="shared" si="51"/>
        <v>0</v>
      </c>
      <c r="U492" s="176">
        <f>IF(N492="nio",0,IF(N492&gt;0,VLOOKUP(H492,'3-Productie normen'!A:S,VLOOKUP(N492,'3-Productie normen'!S:T,2,FALSE),FALSE)))</f>
        <v>0</v>
      </c>
      <c r="V492" s="176">
        <f t="shared" si="52"/>
        <v>0</v>
      </c>
      <c r="W492" s="176">
        <f t="shared" si="53"/>
        <v>0</v>
      </c>
      <c r="X492" s="176">
        <f t="shared" si="54"/>
        <v>0</v>
      </c>
      <c r="Y492" s="666">
        <f>VLOOKUP(H492,'3-Productie normen'!A:S,13,FALSE)</f>
        <v>7</v>
      </c>
      <c r="Z492" s="177"/>
      <c r="AB492" s="138">
        <f t="shared" si="55"/>
        <v>10800</v>
      </c>
    </row>
    <row r="493" spans="1:28" ht="14.1" customHeight="1">
      <c r="A493" s="152">
        <v>493</v>
      </c>
      <c r="B493" s="171" t="s">
        <v>977</v>
      </c>
      <c r="C493" s="171" t="s">
        <v>1927</v>
      </c>
      <c r="D493" s="526">
        <v>0</v>
      </c>
      <c r="E493" s="526" t="s">
        <v>1103</v>
      </c>
      <c r="F493" s="184" t="s">
        <v>1082</v>
      </c>
      <c r="G493" s="184" t="s">
        <v>1086</v>
      </c>
      <c r="H493" s="184" t="s">
        <v>1082</v>
      </c>
      <c r="I493" s="184" t="s">
        <v>1075</v>
      </c>
      <c r="J493" s="649">
        <v>54</v>
      </c>
      <c r="K493" s="484"/>
      <c r="L493" s="484"/>
      <c r="M493" s="484"/>
      <c r="N493" s="174">
        <v>200</v>
      </c>
      <c r="O493" s="174"/>
      <c r="P493" s="174"/>
      <c r="Q493" s="174"/>
      <c r="R493" s="175" t="e">
        <f t="shared" si="49"/>
        <v>#DIV/0!</v>
      </c>
      <c r="S493" s="175">
        <f t="shared" si="50"/>
        <v>0</v>
      </c>
      <c r="T493" s="175">
        <f t="shared" si="51"/>
        <v>0</v>
      </c>
      <c r="U493" s="176">
        <f>IF(N493="nio",0,IF(N493&gt;0,VLOOKUP(H493,'3-Productie normen'!A:S,VLOOKUP(N493,'3-Productie normen'!S:T,2,FALSE),FALSE)))</f>
        <v>0</v>
      </c>
      <c r="V493" s="176">
        <f t="shared" si="52"/>
        <v>0</v>
      </c>
      <c r="W493" s="176">
        <f t="shared" si="53"/>
        <v>0</v>
      </c>
      <c r="X493" s="176">
        <f t="shared" si="54"/>
        <v>0</v>
      </c>
      <c r="Y493" s="666">
        <f>VLOOKUP(H493,'3-Productie normen'!A:S,13,FALSE)</f>
        <v>7</v>
      </c>
      <c r="Z493" s="177"/>
      <c r="AB493" s="138">
        <f t="shared" si="55"/>
        <v>10800</v>
      </c>
    </row>
    <row r="494" spans="1:28" ht="14.1" customHeight="1">
      <c r="A494" s="152">
        <v>494</v>
      </c>
      <c r="B494" s="171" t="s">
        <v>977</v>
      </c>
      <c r="C494" s="171" t="s">
        <v>1927</v>
      </c>
      <c r="D494" s="526">
        <v>0</v>
      </c>
      <c r="E494" s="526" t="s">
        <v>1030</v>
      </c>
      <c r="F494" s="184" t="s">
        <v>1082</v>
      </c>
      <c r="G494" s="184" t="s">
        <v>1104</v>
      </c>
      <c r="H494" s="184" t="s">
        <v>1082</v>
      </c>
      <c r="I494" s="184" t="s">
        <v>1075</v>
      </c>
      <c r="J494" s="649">
        <v>54</v>
      </c>
      <c r="K494" s="484"/>
      <c r="L494" s="484"/>
      <c r="M494" s="484"/>
      <c r="N494" s="174">
        <v>200</v>
      </c>
      <c r="O494" s="174"/>
      <c r="P494" s="174"/>
      <c r="Q494" s="174"/>
      <c r="R494" s="175" t="e">
        <f t="shared" si="49"/>
        <v>#DIV/0!</v>
      </c>
      <c r="S494" s="175">
        <f t="shared" si="50"/>
        <v>0</v>
      </c>
      <c r="T494" s="175">
        <f t="shared" si="51"/>
        <v>0</v>
      </c>
      <c r="U494" s="176">
        <f>IF(N494="nio",0,IF(N494&gt;0,VLOOKUP(H494,'3-Productie normen'!A:S,VLOOKUP(N494,'3-Productie normen'!S:T,2,FALSE),FALSE)))</f>
        <v>0</v>
      </c>
      <c r="V494" s="176">
        <f t="shared" si="52"/>
        <v>0</v>
      </c>
      <c r="W494" s="176">
        <f t="shared" si="53"/>
        <v>0</v>
      </c>
      <c r="X494" s="176">
        <f t="shared" si="54"/>
        <v>0</v>
      </c>
      <c r="Y494" s="666">
        <f>VLOOKUP(H494,'3-Productie normen'!A:S,13,FALSE)</f>
        <v>7</v>
      </c>
      <c r="Z494" s="177"/>
      <c r="AB494" s="138">
        <f t="shared" si="55"/>
        <v>10800</v>
      </c>
    </row>
    <row r="495" spans="1:28" ht="14.1" customHeight="1">
      <c r="A495" s="152">
        <v>495</v>
      </c>
      <c r="B495" s="171" t="s">
        <v>977</v>
      </c>
      <c r="C495" s="171" t="s">
        <v>1927</v>
      </c>
      <c r="D495" s="526">
        <v>0</v>
      </c>
      <c r="E495" s="526" t="s">
        <v>1105</v>
      </c>
      <c r="F495" s="184" t="s">
        <v>1082</v>
      </c>
      <c r="G495" s="184" t="s">
        <v>1102</v>
      </c>
      <c r="H495" s="184" t="s">
        <v>1082</v>
      </c>
      <c r="I495" s="184" t="s">
        <v>1075</v>
      </c>
      <c r="J495" s="649">
        <v>54</v>
      </c>
      <c r="K495" s="484"/>
      <c r="L495" s="484"/>
      <c r="M495" s="484"/>
      <c r="N495" s="174">
        <v>200</v>
      </c>
      <c r="O495" s="174"/>
      <c r="P495" s="174"/>
      <c r="Q495" s="174"/>
      <c r="R495" s="175" t="e">
        <f t="shared" si="49"/>
        <v>#DIV/0!</v>
      </c>
      <c r="S495" s="175">
        <f t="shared" si="50"/>
        <v>0</v>
      </c>
      <c r="T495" s="175">
        <f t="shared" si="51"/>
        <v>0</v>
      </c>
      <c r="U495" s="176">
        <f>IF(N495="nio",0,IF(N495&gt;0,VLOOKUP(H495,'3-Productie normen'!A:S,VLOOKUP(N495,'3-Productie normen'!S:T,2,FALSE),FALSE)))</f>
        <v>0</v>
      </c>
      <c r="V495" s="176">
        <f t="shared" si="52"/>
        <v>0</v>
      </c>
      <c r="W495" s="176">
        <f t="shared" si="53"/>
        <v>0</v>
      </c>
      <c r="X495" s="176">
        <f t="shared" si="54"/>
        <v>0</v>
      </c>
      <c r="Y495" s="666">
        <f>VLOOKUP(H495,'3-Productie normen'!A:S,13,FALSE)</f>
        <v>7</v>
      </c>
      <c r="Z495" s="177"/>
      <c r="AB495" s="138">
        <f t="shared" si="55"/>
        <v>10800</v>
      </c>
    </row>
    <row r="496" spans="1:28" ht="14.1" customHeight="1">
      <c r="A496" s="152">
        <v>496</v>
      </c>
      <c r="B496" s="171" t="s">
        <v>977</v>
      </c>
      <c r="C496" s="171" t="s">
        <v>1927</v>
      </c>
      <c r="D496" s="526">
        <v>0</v>
      </c>
      <c r="E496" s="526" t="s">
        <v>1019</v>
      </c>
      <c r="F496" s="184" t="s">
        <v>1082</v>
      </c>
      <c r="G496" s="184" t="s">
        <v>1085</v>
      </c>
      <c r="H496" s="184" t="s">
        <v>1082</v>
      </c>
      <c r="I496" s="184" t="s">
        <v>1075</v>
      </c>
      <c r="J496" s="649">
        <v>52</v>
      </c>
      <c r="K496" s="484"/>
      <c r="L496" s="484"/>
      <c r="M496" s="484"/>
      <c r="N496" s="174">
        <v>200</v>
      </c>
      <c r="O496" s="174"/>
      <c r="P496" s="174"/>
      <c r="Q496" s="174"/>
      <c r="R496" s="175" t="e">
        <f t="shared" si="49"/>
        <v>#DIV/0!</v>
      </c>
      <c r="S496" s="175">
        <f t="shared" si="50"/>
        <v>0</v>
      </c>
      <c r="T496" s="175">
        <f t="shared" si="51"/>
        <v>0</v>
      </c>
      <c r="U496" s="176">
        <f>IF(N496="nio",0,IF(N496&gt;0,VLOOKUP(H496,'3-Productie normen'!A:S,VLOOKUP(N496,'3-Productie normen'!S:T,2,FALSE),FALSE)))</f>
        <v>0</v>
      </c>
      <c r="V496" s="176">
        <f t="shared" si="52"/>
        <v>0</v>
      </c>
      <c r="W496" s="176">
        <f t="shared" si="53"/>
        <v>0</v>
      </c>
      <c r="X496" s="176">
        <f t="shared" si="54"/>
        <v>0</v>
      </c>
      <c r="Y496" s="666">
        <f>VLOOKUP(H496,'3-Productie normen'!A:S,13,FALSE)</f>
        <v>7</v>
      </c>
      <c r="Z496" s="177"/>
      <c r="AB496" s="138">
        <f t="shared" si="55"/>
        <v>10400</v>
      </c>
    </row>
    <row r="497" spans="1:28" ht="14.1" customHeight="1">
      <c r="A497" s="152">
        <v>497</v>
      </c>
      <c r="B497" s="171" t="s">
        <v>977</v>
      </c>
      <c r="C497" s="171" t="s">
        <v>1927</v>
      </c>
      <c r="D497" s="526">
        <v>0</v>
      </c>
      <c r="E497" s="526" t="s">
        <v>1106</v>
      </c>
      <c r="F497" s="184" t="s">
        <v>1073</v>
      </c>
      <c r="G497" s="184" t="s">
        <v>1085</v>
      </c>
      <c r="H497" s="184" t="s">
        <v>1073</v>
      </c>
      <c r="I497" s="184" t="s">
        <v>1075</v>
      </c>
      <c r="J497" s="649">
        <v>52</v>
      </c>
      <c r="K497" s="484"/>
      <c r="L497" s="484"/>
      <c r="M497" s="484"/>
      <c r="N497" s="174">
        <v>200</v>
      </c>
      <c r="O497" s="174"/>
      <c r="P497" s="174"/>
      <c r="Q497" s="174"/>
      <c r="R497" s="175" t="e">
        <f t="shared" si="49"/>
        <v>#DIV/0!</v>
      </c>
      <c r="S497" s="175">
        <f t="shared" si="50"/>
        <v>0</v>
      </c>
      <c r="T497" s="175">
        <f t="shared" si="51"/>
        <v>0</v>
      </c>
      <c r="U497" s="176">
        <f>IF(N497="nio",0,IF(N497&gt;0,VLOOKUP(H497,'3-Productie normen'!A:S,VLOOKUP(N497,'3-Productie normen'!S:T,2,FALSE),FALSE)))</f>
        <v>0</v>
      </c>
      <c r="V497" s="176">
        <f t="shared" si="52"/>
        <v>0</v>
      </c>
      <c r="W497" s="176">
        <f t="shared" si="53"/>
        <v>0</v>
      </c>
      <c r="X497" s="176">
        <f t="shared" si="54"/>
        <v>0</v>
      </c>
      <c r="Y497" s="666">
        <f>VLOOKUP(H497,'3-Productie normen'!A:S,13,FALSE)</f>
        <v>7</v>
      </c>
      <c r="Z497" s="177"/>
      <c r="AB497" s="138">
        <f t="shared" si="55"/>
        <v>10400</v>
      </c>
    </row>
    <row r="498" spans="1:28" ht="14.1" customHeight="1">
      <c r="A498" s="152">
        <v>498</v>
      </c>
      <c r="B498" s="171" t="s">
        <v>977</v>
      </c>
      <c r="C498" s="171" t="s">
        <v>1927</v>
      </c>
      <c r="D498" s="526">
        <v>0</v>
      </c>
      <c r="E498" s="526" t="s">
        <v>1107</v>
      </c>
      <c r="F498" s="184" t="s">
        <v>557</v>
      </c>
      <c r="G498" s="184"/>
      <c r="H498" s="137" t="s">
        <v>1856</v>
      </c>
      <c r="I498" s="184" t="s">
        <v>1075</v>
      </c>
      <c r="J498" s="649">
        <v>49</v>
      </c>
      <c r="K498" s="484"/>
      <c r="L498" s="484"/>
      <c r="M498" s="484"/>
      <c r="N498" s="174">
        <v>200</v>
      </c>
      <c r="O498" s="174"/>
      <c r="P498" s="174"/>
      <c r="Q498" s="174"/>
      <c r="R498" s="175" t="e">
        <f t="shared" si="49"/>
        <v>#DIV/0!</v>
      </c>
      <c r="S498" s="175">
        <f t="shared" si="50"/>
        <v>0</v>
      </c>
      <c r="T498" s="175">
        <f t="shared" si="51"/>
        <v>0</v>
      </c>
      <c r="U498" s="176">
        <f>IF(N498="nio",0,IF(N498&gt;0,VLOOKUP(H498,'3-Productie normen'!A:S,VLOOKUP(N498,'3-Productie normen'!S:T,2,FALSE),FALSE)))</f>
        <v>0</v>
      </c>
      <c r="V498" s="176">
        <f t="shared" si="52"/>
        <v>0</v>
      </c>
      <c r="W498" s="176">
        <f t="shared" si="53"/>
        <v>0</v>
      </c>
      <c r="X498" s="176">
        <f t="shared" si="54"/>
        <v>0</v>
      </c>
      <c r="Y498" s="666">
        <f>VLOOKUP(H498,'3-Productie normen'!A:S,13,FALSE)</f>
        <v>5</v>
      </c>
      <c r="Z498" s="177"/>
      <c r="AB498" s="138">
        <f t="shared" si="55"/>
        <v>9800</v>
      </c>
    </row>
    <row r="499" spans="1:28" ht="14.1" customHeight="1">
      <c r="A499" s="152">
        <v>499</v>
      </c>
      <c r="B499" s="171" t="s">
        <v>977</v>
      </c>
      <c r="C499" s="171" t="s">
        <v>1927</v>
      </c>
      <c r="D499" s="526">
        <v>0</v>
      </c>
      <c r="E499" s="526" t="s">
        <v>1108</v>
      </c>
      <c r="F499" s="184" t="s">
        <v>1023</v>
      </c>
      <c r="G499" s="184"/>
      <c r="H499" s="187" t="s">
        <v>116</v>
      </c>
      <c r="I499" s="184" t="s">
        <v>1075</v>
      </c>
      <c r="J499" s="649">
        <v>39</v>
      </c>
      <c r="K499" s="484"/>
      <c r="L499" s="484"/>
      <c r="M499" s="484"/>
      <c r="N499" s="174">
        <v>200</v>
      </c>
      <c r="O499" s="174"/>
      <c r="P499" s="174"/>
      <c r="Q499" s="174"/>
      <c r="R499" s="175" t="e">
        <f t="shared" si="49"/>
        <v>#DIV/0!</v>
      </c>
      <c r="S499" s="175">
        <f t="shared" si="50"/>
        <v>0</v>
      </c>
      <c r="T499" s="175">
        <f t="shared" si="51"/>
        <v>0</v>
      </c>
      <c r="U499" s="176">
        <f>IF(N499="nio",0,IF(N499&gt;0,VLOOKUP(H499,'3-Productie normen'!A:S,VLOOKUP(N499,'3-Productie normen'!S:T,2,FALSE),FALSE)))</f>
        <v>0</v>
      </c>
      <c r="V499" s="176">
        <f t="shared" si="52"/>
        <v>0</v>
      </c>
      <c r="W499" s="176">
        <f t="shared" si="53"/>
        <v>0</v>
      </c>
      <c r="X499" s="176">
        <f t="shared" si="54"/>
        <v>0</v>
      </c>
      <c r="Y499" s="666">
        <f>VLOOKUP(H499,'3-Productie normen'!A:S,13,FALSE)</f>
        <v>2</v>
      </c>
      <c r="Z499" s="177"/>
      <c r="AB499" s="138">
        <f t="shared" si="55"/>
        <v>7800</v>
      </c>
    </row>
    <row r="500" spans="1:28" ht="14.1" customHeight="1">
      <c r="A500" s="152">
        <v>500</v>
      </c>
      <c r="B500" s="171" t="s">
        <v>977</v>
      </c>
      <c r="C500" s="171" t="s">
        <v>1927</v>
      </c>
      <c r="D500" s="526">
        <v>0</v>
      </c>
      <c r="E500" s="526" t="s">
        <v>1109</v>
      </c>
      <c r="F500" s="184" t="s">
        <v>557</v>
      </c>
      <c r="G500" s="184"/>
      <c r="H500" s="137" t="s">
        <v>1856</v>
      </c>
      <c r="I500" s="184" t="s">
        <v>1075</v>
      </c>
      <c r="J500" s="649">
        <v>28</v>
      </c>
      <c r="K500" s="484"/>
      <c r="L500" s="484"/>
      <c r="M500" s="484"/>
      <c r="N500" s="174">
        <v>200</v>
      </c>
      <c r="O500" s="174"/>
      <c r="P500" s="174"/>
      <c r="Q500" s="174"/>
      <c r="R500" s="175" t="e">
        <f t="shared" si="49"/>
        <v>#DIV/0!</v>
      </c>
      <c r="S500" s="175">
        <f t="shared" si="50"/>
        <v>0</v>
      </c>
      <c r="T500" s="175">
        <f t="shared" si="51"/>
        <v>0</v>
      </c>
      <c r="U500" s="176">
        <f>IF(N500="nio",0,IF(N500&gt;0,VLOOKUP(H500,'3-Productie normen'!A:S,VLOOKUP(N500,'3-Productie normen'!S:T,2,FALSE),FALSE)))</f>
        <v>0</v>
      </c>
      <c r="V500" s="176">
        <f t="shared" si="52"/>
        <v>0</v>
      </c>
      <c r="W500" s="176">
        <f t="shared" si="53"/>
        <v>0</v>
      </c>
      <c r="X500" s="176">
        <f t="shared" si="54"/>
        <v>0</v>
      </c>
      <c r="Y500" s="666">
        <f>VLOOKUP(H500,'3-Productie normen'!A:S,13,FALSE)</f>
        <v>5</v>
      </c>
      <c r="Z500" s="177"/>
      <c r="AB500" s="138">
        <f t="shared" si="55"/>
        <v>5600</v>
      </c>
    </row>
    <row r="501" spans="1:28" ht="14.1" customHeight="1">
      <c r="A501" s="152">
        <v>501</v>
      </c>
      <c r="B501" s="171" t="s">
        <v>977</v>
      </c>
      <c r="C501" s="171" t="s">
        <v>1927</v>
      </c>
      <c r="D501" s="526">
        <v>0</v>
      </c>
      <c r="E501" s="526" t="s">
        <v>1027</v>
      </c>
      <c r="F501" s="184" t="s">
        <v>557</v>
      </c>
      <c r="G501" s="184"/>
      <c r="H501" s="137" t="s">
        <v>1856</v>
      </c>
      <c r="I501" s="184" t="s">
        <v>1075</v>
      </c>
      <c r="J501" s="649">
        <v>28</v>
      </c>
      <c r="K501" s="484"/>
      <c r="L501" s="484"/>
      <c r="M501" s="484"/>
      <c r="N501" s="174">
        <v>200</v>
      </c>
      <c r="O501" s="174"/>
      <c r="P501" s="174"/>
      <c r="Q501" s="174"/>
      <c r="R501" s="175" t="e">
        <f t="shared" si="49"/>
        <v>#DIV/0!</v>
      </c>
      <c r="S501" s="175">
        <f t="shared" si="50"/>
        <v>0</v>
      </c>
      <c r="T501" s="175">
        <f t="shared" si="51"/>
        <v>0</v>
      </c>
      <c r="U501" s="176">
        <f>IF(N501="nio",0,IF(N501&gt;0,VLOOKUP(H501,'3-Productie normen'!A:S,VLOOKUP(N501,'3-Productie normen'!S:T,2,FALSE),FALSE)))</f>
        <v>0</v>
      </c>
      <c r="V501" s="176">
        <f t="shared" si="52"/>
        <v>0</v>
      </c>
      <c r="W501" s="176">
        <f t="shared" si="53"/>
        <v>0</v>
      </c>
      <c r="X501" s="176">
        <f t="shared" si="54"/>
        <v>0</v>
      </c>
      <c r="Y501" s="666">
        <f>VLOOKUP(H501,'3-Productie normen'!A:S,13,FALSE)</f>
        <v>5</v>
      </c>
      <c r="Z501" s="177"/>
      <c r="AB501" s="138">
        <f t="shared" si="55"/>
        <v>5600</v>
      </c>
    </row>
    <row r="502" spans="1:28" ht="14.1" customHeight="1">
      <c r="A502" s="152">
        <v>502</v>
      </c>
      <c r="B502" s="171" t="s">
        <v>977</v>
      </c>
      <c r="C502" s="171" t="s">
        <v>1927</v>
      </c>
      <c r="D502" s="526">
        <v>0</v>
      </c>
      <c r="E502" s="526" t="s">
        <v>1110</v>
      </c>
      <c r="F502" s="184" t="s">
        <v>557</v>
      </c>
      <c r="G502" s="184"/>
      <c r="H502" s="137" t="s">
        <v>1856</v>
      </c>
      <c r="I502" s="184" t="s">
        <v>1075</v>
      </c>
      <c r="J502" s="649">
        <v>28</v>
      </c>
      <c r="K502" s="484"/>
      <c r="L502" s="484"/>
      <c r="M502" s="484"/>
      <c r="N502" s="174">
        <v>200</v>
      </c>
      <c r="O502" s="174"/>
      <c r="P502" s="174"/>
      <c r="Q502" s="174"/>
      <c r="R502" s="175" t="e">
        <f t="shared" si="49"/>
        <v>#DIV/0!</v>
      </c>
      <c r="S502" s="175">
        <f t="shared" si="50"/>
        <v>0</v>
      </c>
      <c r="T502" s="175">
        <f t="shared" si="51"/>
        <v>0</v>
      </c>
      <c r="U502" s="176">
        <f>IF(N502="nio",0,IF(N502&gt;0,VLOOKUP(H502,'3-Productie normen'!A:S,VLOOKUP(N502,'3-Productie normen'!S:T,2,FALSE),FALSE)))</f>
        <v>0</v>
      </c>
      <c r="V502" s="176">
        <f t="shared" si="52"/>
        <v>0</v>
      </c>
      <c r="W502" s="176">
        <f t="shared" si="53"/>
        <v>0</v>
      </c>
      <c r="X502" s="176">
        <f t="shared" si="54"/>
        <v>0</v>
      </c>
      <c r="Y502" s="666">
        <f>VLOOKUP(H502,'3-Productie normen'!A:S,13,FALSE)</f>
        <v>5</v>
      </c>
      <c r="Z502" s="177"/>
      <c r="AB502" s="138">
        <f t="shared" si="55"/>
        <v>5600</v>
      </c>
    </row>
    <row r="503" spans="1:28" ht="14.1" customHeight="1">
      <c r="A503" s="152">
        <v>503</v>
      </c>
      <c r="B503" s="171" t="s">
        <v>977</v>
      </c>
      <c r="C503" s="171" t="s">
        <v>1927</v>
      </c>
      <c r="D503" s="526">
        <v>0</v>
      </c>
      <c r="E503" s="526" t="s">
        <v>1111</v>
      </c>
      <c r="F503" s="184" t="s">
        <v>1082</v>
      </c>
      <c r="G503" s="184"/>
      <c r="H503" s="184" t="s">
        <v>1082</v>
      </c>
      <c r="I503" s="184" t="s">
        <v>1075</v>
      </c>
      <c r="J503" s="649">
        <v>26</v>
      </c>
      <c r="K503" s="484"/>
      <c r="L503" s="484"/>
      <c r="M503" s="484"/>
      <c r="N503" s="174">
        <v>200</v>
      </c>
      <c r="O503" s="174"/>
      <c r="P503" s="174"/>
      <c r="Q503" s="174"/>
      <c r="R503" s="175" t="e">
        <f t="shared" si="49"/>
        <v>#DIV/0!</v>
      </c>
      <c r="S503" s="175">
        <f t="shared" si="50"/>
        <v>0</v>
      </c>
      <c r="T503" s="175">
        <f t="shared" si="51"/>
        <v>0</v>
      </c>
      <c r="U503" s="176">
        <f>IF(N503="nio",0,IF(N503&gt;0,VLOOKUP(H503,'3-Productie normen'!A:S,VLOOKUP(N503,'3-Productie normen'!S:T,2,FALSE),FALSE)))</f>
        <v>0</v>
      </c>
      <c r="V503" s="176">
        <f t="shared" si="52"/>
        <v>0</v>
      </c>
      <c r="W503" s="176">
        <f t="shared" si="53"/>
        <v>0</v>
      </c>
      <c r="X503" s="176">
        <f t="shared" si="54"/>
        <v>0</v>
      </c>
      <c r="Y503" s="666">
        <f>VLOOKUP(H503,'3-Productie normen'!A:S,13,FALSE)</f>
        <v>7</v>
      </c>
      <c r="Z503" s="177"/>
      <c r="AB503" s="138">
        <f t="shared" si="55"/>
        <v>5200</v>
      </c>
    </row>
    <row r="504" spans="1:28" ht="14.1" customHeight="1">
      <c r="A504" s="152">
        <v>504</v>
      </c>
      <c r="B504" s="171" t="s">
        <v>977</v>
      </c>
      <c r="C504" s="171" t="s">
        <v>1927</v>
      </c>
      <c r="D504" s="526">
        <v>0</v>
      </c>
      <c r="E504" s="526" t="s">
        <v>1112</v>
      </c>
      <c r="F504" s="184" t="s">
        <v>1082</v>
      </c>
      <c r="G504" s="184" t="s">
        <v>1113</v>
      </c>
      <c r="H504" s="184" t="s">
        <v>1082</v>
      </c>
      <c r="I504" s="184" t="s">
        <v>1075</v>
      </c>
      <c r="J504" s="649">
        <v>26</v>
      </c>
      <c r="K504" s="484"/>
      <c r="L504" s="484"/>
      <c r="M504" s="484"/>
      <c r="N504" s="174">
        <v>200</v>
      </c>
      <c r="O504" s="174"/>
      <c r="P504" s="174"/>
      <c r="Q504" s="174"/>
      <c r="R504" s="175" t="e">
        <f t="shared" si="49"/>
        <v>#DIV/0!</v>
      </c>
      <c r="S504" s="175">
        <f t="shared" si="50"/>
        <v>0</v>
      </c>
      <c r="T504" s="175">
        <f t="shared" si="51"/>
        <v>0</v>
      </c>
      <c r="U504" s="176">
        <f>IF(N504="nio",0,IF(N504&gt;0,VLOOKUP(H504,'3-Productie normen'!A:S,VLOOKUP(N504,'3-Productie normen'!S:T,2,FALSE),FALSE)))</f>
        <v>0</v>
      </c>
      <c r="V504" s="176">
        <f t="shared" si="52"/>
        <v>0</v>
      </c>
      <c r="W504" s="176">
        <f t="shared" si="53"/>
        <v>0</v>
      </c>
      <c r="X504" s="176">
        <f t="shared" si="54"/>
        <v>0</v>
      </c>
      <c r="Y504" s="666">
        <f>VLOOKUP(H504,'3-Productie normen'!A:S,13,FALSE)</f>
        <v>7</v>
      </c>
      <c r="Z504" s="177"/>
      <c r="AB504" s="138">
        <f t="shared" si="55"/>
        <v>5200</v>
      </c>
    </row>
    <row r="505" spans="1:28" ht="14.1" customHeight="1">
      <c r="A505" s="152">
        <v>505</v>
      </c>
      <c r="B505" s="171" t="s">
        <v>977</v>
      </c>
      <c r="C505" s="171" t="s">
        <v>1927</v>
      </c>
      <c r="D505" s="526">
        <v>0</v>
      </c>
      <c r="E505" s="526" t="s">
        <v>1039</v>
      </c>
      <c r="F505" s="184" t="s">
        <v>1028</v>
      </c>
      <c r="G505" s="184" t="s">
        <v>1114</v>
      </c>
      <c r="H505" s="184" t="s">
        <v>458</v>
      </c>
      <c r="I505" s="184" t="s">
        <v>1075</v>
      </c>
      <c r="J505" s="649">
        <v>21</v>
      </c>
      <c r="K505" s="484"/>
      <c r="L505" s="484"/>
      <c r="M505" s="484"/>
      <c r="N505" s="174">
        <v>12</v>
      </c>
      <c r="O505" s="174"/>
      <c r="P505" s="174"/>
      <c r="Q505" s="174"/>
      <c r="R505" s="175" t="e">
        <f t="shared" si="49"/>
        <v>#DIV/0!</v>
      </c>
      <c r="S505" s="175">
        <f t="shared" si="50"/>
        <v>0</v>
      </c>
      <c r="T505" s="175">
        <f t="shared" si="51"/>
        <v>0</v>
      </c>
      <c r="U505" s="176">
        <f>IF(N505="nio",0,IF(N505&gt;0,VLOOKUP(H505,'3-Productie normen'!A:S,VLOOKUP(N505,'3-Productie normen'!S:T,2,FALSE),FALSE)))</f>
        <v>0</v>
      </c>
      <c r="V505" s="176">
        <f t="shared" si="52"/>
        <v>0</v>
      </c>
      <c r="W505" s="176">
        <f t="shared" si="53"/>
        <v>0</v>
      </c>
      <c r="X505" s="176">
        <f t="shared" si="54"/>
        <v>0</v>
      </c>
      <c r="Y505" s="666">
        <f>VLOOKUP(H505,'3-Productie normen'!A:S,13,FALSE)</f>
        <v>5</v>
      </c>
      <c r="Z505" s="177"/>
      <c r="AB505" s="138">
        <f t="shared" si="55"/>
        <v>252</v>
      </c>
    </row>
    <row r="506" spans="1:28" ht="14.1" customHeight="1">
      <c r="A506" s="152">
        <v>506</v>
      </c>
      <c r="B506" s="171" t="s">
        <v>977</v>
      </c>
      <c r="C506" s="171" t="s">
        <v>1927</v>
      </c>
      <c r="D506" s="526">
        <v>0</v>
      </c>
      <c r="E506" s="526" t="s">
        <v>1115</v>
      </c>
      <c r="F506" s="184" t="s">
        <v>1028</v>
      </c>
      <c r="G506" s="184" t="s">
        <v>1114</v>
      </c>
      <c r="H506" s="184" t="s">
        <v>458</v>
      </c>
      <c r="I506" s="184" t="s">
        <v>1075</v>
      </c>
      <c r="J506" s="649">
        <v>21</v>
      </c>
      <c r="K506" s="484"/>
      <c r="L506" s="484"/>
      <c r="M506" s="484"/>
      <c r="N506" s="174">
        <v>12</v>
      </c>
      <c r="O506" s="174"/>
      <c r="P506" s="174"/>
      <c r="Q506" s="174"/>
      <c r="R506" s="175" t="e">
        <f t="shared" si="49"/>
        <v>#DIV/0!</v>
      </c>
      <c r="S506" s="175">
        <f t="shared" si="50"/>
        <v>0</v>
      </c>
      <c r="T506" s="175">
        <f t="shared" si="51"/>
        <v>0</v>
      </c>
      <c r="U506" s="176">
        <f>IF(N506="nio",0,IF(N506&gt;0,VLOOKUP(H506,'3-Productie normen'!A:S,VLOOKUP(N506,'3-Productie normen'!S:T,2,FALSE),FALSE)))</f>
        <v>0</v>
      </c>
      <c r="V506" s="176">
        <f t="shared" si="52"/>
        <v>0</v>
      </c>
      <c r="W506" s="176">
        <f t="shared" si="53"/>
        <v>0</v>
      </c>
      <c r="X506" s="176">
        <f t="shared" si="54"/>
        <v>0</v>
      </c>
      <c r="Y506" s="666">
        <f>VLOOKUP(H506,'3-Productie normen'!A:S,13,FALSE)</f>
        <v>5</v>
      </c>
      <c r="Z506" s="177"/>
      <c r="AB506" s="138">
        <f t="shared" si="55"/>
        <v>252</v>
      </c>
    </row>
    <row r="507" spans="1:28" ht="14.1" customHeight="1">
      <c r="A507" s="152">
        <v>507</v>
      </c>
      <c r="B507" s="171" t="s">
        <v>977</v>
      </c>
      <c r="C507" s="171" t="s">
        <v>1927</v>
      </c>
      <c r="D507" s="526">
        <v>0</v>
      </c>
      <c r="E507" s="526" t="s">
        <v>1116</v>
      </c>
      <c r="F507" s="184" t="s">
        <v>557</v>
      </c>
      <c r="G507" s="184"/>
      <c r="H507" s="137" t="s">
        <v>1856</v>
      </c>
      <c r="I507" s="184" t="s">
        <v>1075</v>
      </c>
      <c r="J507" s="649">
        <v>20</v>
      </c>
      <c r="K507" s="484"/>
      <c r="L507" s="484"/>
      <c r="M507" s="484"/>
      <c r="N507" s="174">
        <v>200</v>
      </c>
      <c r="O507" s="174"/>
      <c r="P507" s="174"/>
      <c r="Q507" s="174"/>
      <c r="R507" s="175" t="e">
        <f t="shared" si="49"/>
        <v>#DIV/0!</v>
      </c>
      <c r="S507" s="175">
        <f t="shared" si="50"/>
        <v>0</v>
      </c>
      <c r="T507" s="175">
        <f t="shared" si="51"/>
        <v>0</v>
      </c>
      <c r="U507" s="176">
        <f>IF(N507="nio",0,IF(N507&gt;0,VLOOKUP(H507,'3-Productie normen'!A:S,VLOOKUP(N507,'3-Productie normen'!S:T,2,FALSE),FALSE)))</f>
        <v>0</v>
      </c>
      <c r="V507" s="176">
        <f t="shared" si="52"/>
        <v>0</v>
      </c>
      <c r="W507" s="176">
        <f t="shared" si="53"/>
        <v>0</v>
      </c>
      <c r="X507" s="176">
        <f t="shared" si="54"/>
        <v>0</v>
      </c>
      <c r="Y507" s="666">
        <f>VLOOKUP(H507,'3-Productie normen'!A:S,13,FALSE)</f>
        <v>5</v>
      </c>
      <c r="Z507" s="177"/>
      <c r="AB507" s="138">
        <f t="shared" si="55"/>
        <v>4000</v>
      </c>
    </row>
    <row r="508" spans="1:28" ht="14.1" customHeight="1">
      <c r="A508" s="152">
        <v>508</v>
      </c>
      <c r="B508" s="171" t="s">
        <v>977</v>
      </c>
      <c r="C508" s="171" t="s">
        <v>1927</v>
      </c>
      <c r="D508" s="526">
        <v>0</v>
      </c>
      <c r="E508" s="526" t="s">
        <v>1117</v>
      </c>
      <c r="F508" s="184" t="s">
        <v>281</v>
      </c>
      <c r="G508" s="184" t="s">
        <v>1118</v>
      </c>
      <c r="H508" s="173" t="s">
        <v>1857</v>
      </c>
      <c r="I508" s="184" t="s">
        <v>1075</v>
      </c>
      <c r="J508" s="649">
        <v>15</v>
      </c>
      <c r="K508" s="484"/>
      <c r="L508" s="484"/>
      <c r="M508" s="484"/>
      <c r="N508" s="174">
        <v>200</v>
      </c>
      <c r="O508" s="174"/>
      <c r="P508" s="174"/>
      <c r="Q508" s="174"/>
      <c r="R508" s="175" t="e">
        <f t="shared" si="49"/>
        <v>#DIV/0!</v>
      </c>
      <c r="S508" s="175">
        <f t="shared" si="50"/>
        <v>0</v>
      </c>
      <c r="T508" s="175">
        <f t="shared" si="51"/>
        <v>0</v>
      </c>
      <c r="U508" s="176">
        <f>IF(N508="nio",0,IF(N508&gt;0,VLOOKUP(H508,'3-Productie normen'!A:S,VLOOKUP(N508,'3-Productie normen'!S:T,2,FALSE),FALSE)))</f>
        <v>0</v>
      </c>
      <c r="V508" s="176">
        <f t="shared" si="52"/>
        <v>0</v>
      </c>
      <c r="W508" s="176">
        <f t="shared" si="53"/>
        <v>0</v>
      </c>
      <c r="X508" s="176">
        <f t="shared" si="54"/>
        <v>0</v>
      </c>
      <c r="Y508" s="666">
        <f>VLOOKUP(H508,'3-Productie normen'!A:S,13,FALSE)</f>
        <v>1</v>
      </c>
      <c r="Z508" s="177"/>
      <c r="AB508" s="138">
        <f t="shared" si="55"/>
        <v>3000</v>
      </c>
    </row>
    <row r="509" spans="1:28" ht="14.1" customHeight="1">
      <c r="A509" s="152">
        <v>509</v>
      </c>
      <c r="B509" s="171" t="s">
        <v>977</v>
      </c>
      <c r="C509" s="171" t="s">
        <v>1927</v>
      </c>
      <c r="D509" s="526">
        <v>0</v>
      </c>
      <c r="E509" s="526" t="s">
        <v>1035</v>
      </c>
      <c r="F509" s="184" t="s">
        <v>281</v>
      </c>
      <c r="G509" s="184" t="s">
        <v>1118</v>
      </c>
      <c r="H509" s="173" t="s">
        <v>1857</v>
      </c>
      <c r="I509" s="184" t="s">
        <v>1075</v>
      </c>
      <c r="J509" s="649">
        <v>15</v>
      </c>
      <c r="K509" s="484"/>
      <c r="L509" s="484"/>
      <c r="M509" s="484"/>
      <c r="N509" s="174">
        <v>200</v>
      </c>
      <c r="O509" s="174"/>
      <c r="P509" s="174"/>
      <c r="Q509" s="174"/>
      <c r="R509" s="175" t="e">
        <f t="shared" si="49"/>
        <v>#DIV/0!</v>
      </c>
      <c r="S509" s="175">
        <f t="shared" si="50"/>
        <v>0</v>
      </c>
      <c r="T509" s="175">
        <f t="shared" si="51"/>
        <v>0</v>
      </c>
      <c r="U509" s="176">
        <f>IF(N509="nio",0,IF(N509&gt;0,VLOOKUP(H509,'3-Productie normen'!A:S,VLOOKUP(N509,'3-Productie normen'!S:T,2,FALSE),FALSE)))</f>
        <v>0</v>
      </c>
      <c r="V509" s="176">
        <f t="shared" si="52"/>
        <v>0</v>
      </c>
      <c r="W509" s="176">
        <f t="shared" si="53"/>
        <v>0</v>
      </c>
      <c r="X509" s="176">
        <f t="shared" si="54"/>
        <v>0</v>
      </c>
      <c r="Y509" s="666">
        <f>VLOOKUP(H509,'3-Productie normen'!A:S,13,FALSE)</f>
        <v>1</v>
      </c>
      <c r="Z509" s="177"/>
      <c r="AB509" s="138">
        <f t="shared" si="55"/>
        <v>3000</v>
      </c>
    </row>
    <row r="510" spans="1:28" ht="14.1" customHeight="1">
      <c r="A510" s="152">
        <v>510</v>
      </c>
      <c r="B510" s="171" t="s">
        <v>977</v>
      </c>
      <c r="C510" s="171" t="s">
        <v>1927</v>
      </c>
      <c r="D510" s="526">
        <v>0</v>
      </c>
      <c r="E510" s="526" t="s">
        <v>1049</v>
      </c>
      <c r="F510" s="184" t="s">
        <v>1023</v>
      </c>
      <c r="G510" s="184" t="s">
        <v>1119</v>
      </c>
      <c r="H510" s="184" t="s">
        <v>116</v>
      </c>
      <c r="I510" s="184" t="s">
        <v>1075</v>
      </c>
      <c r="J510" s="649">
        <v>15</v>
      </c>
      <c r="K510" s="484"/>
      <c r="L510" s="484"/>
      <c r="M510" s="484"/>
      <c r="N510" s="174">
        <v>200</v>
      </c>
      <c r="O510" s="174"/>
      <c r="P510" s="174"/>
      <c r="Q510" s="174"/>
      <c r="R510" s="175" t="e">
        <f t="shared" si="49"/>
        <v>#DIV/0!</v>
      </c>
      <c r="S510" s="175">
        <f t="shared" si="50"/>
        <v>0</v>
      </c>
      <c r="T510" s="175">
        <f t="shared" si="51"/>
        <v>0</v>
      </c>
      <c r="U510" s="176">
        <f>IF(N510="nio",0,IF(N510&gt;0,VLOOKUP(H510,'3-Productie normen'!A:S,VLOOKUP(N510,'3-Productie normen'!S:T,2,FALSE),FALSE)))</f>
        <v>0</v>
      </c>
      <c r="V510" s="176">
        <f t="shared" si="52"/>
        <v>0</v>
      </c>
      <c r="W510" s="176">
        <f t="shared" si="53"/>
        <v>0</v>
      </c>
      <c r="X510" s="176">
        <f t="shared" si="54"/>
        <v>0</v>
      </c>
      <c r="Y510" s="666">
        <f>VLOOKUP(H510,'3-Productie normen'!A:S,13,FALSE)</f>
        <v>2</v>
      </c>
      <c r="Z510" s="177"/>
      <c r="AB510" s="138">
        <f t="shared" si="55"/>
        <v>3000</v>
      </c>
    </row>
    <row r="511" spans="1:28" ht="14.1" customHeight="1">
      <c r="A511" s="152">
        <v>511</v>
      </c>
      <c r="B511" s="171" t="s">
        <v>977</v>
      </c>
      <c r="C511" s="171" t="s">
        <v>1927</v>
      </c>
      <c r="D511" s="526">
        <v>0</v>
      </c>
      <c r="E511" s="526" t="s">
        <v>1120</v>
      </c>
      <c r="F511" s="184" t="s">
        <v>281</v>
      </c>
      <c r="G511" s="184" t="s">
        <v>1118</v>
      </c>
      <c r="H511" s="173" t="s">
        <v>1857</v>
      </c>
      <c r="I511" s="184" t="s">
        <v>1075</v>
      </c>
      <c r="J511" s="649">
        <v>15</v>
      </c>
      <c r="K511" s="484"/>
      <c r="L511" s="484"/>
      <c r="M511" s="484"/>
      <c r="N511" s="174">
        <v>200</v>
      </c>
      <c r="O511" s="174"/>
      <c r="P511" s="174"/>
      <c r="Q511" s="174"/>
      <c r="R511" s="175" t="e">
        <f t="shared" si="49"/>
        <v>#DIV/0!</v>
      </c>
      <c r="S511" s="175">
        <f t="shared" si="50"/>
        <v>0</v>
      </c>
      <c r="T511" s="175">
        <f t="shared" si="51"/>
        <v>0</v>
      </c>
      <c r="U511" s="176">
        <f>IF(N511="nio",0,IF(N511&gt;0,VLOOKUP(H511,'3-Productie normen'!A:S,VLOOKUP(N511,'3-Productie normen'!S:T,2,FALSE),FALSE)))</f>
        <v>0</v>
      </c>
      <c r="V511" s="176">
        <f t="shared" si="52"/>
        <v>0</v>
      </c>
      <c r="W511" s="176">
        <f t="shared" si="53"/>
        <v>0</v>
      </c>
      <c r="X511" s="176">
        <f t="shared" si="54"/>
        <v>0</v>
      </c>
      <c r="Y511" s="666">
        <f>VLOOKUP(H511,'3-Productie normen'!A:S,13,FALSE)</f>
        <v>1</v>
      </c>
      <c r="Z511" s="177"/>
      <c r="AB511" s="138">
        <f t="shared" si="55"/>
        <v>3000</v>
      </c>
    </row>
    <row r="512" spans="1:28" ht="14.1" customHeight="1">
      <c r="A512" s="152">
        <v>512</v>
      </c>
      <c r="B512" s="171" t="s">
        <v>977</v>
      </c>
      <c r="C512" s="171" t="s">
        <v>1927</v>
      </c>
      <c r="D512" s="526">
        <v>0</v>
      </c>
      <c r="E512" s="526" t="s">
        <v>1121</v>
      </c>
      <c r="F512" s="184" t="s">
        <v>1023</v>
      </c>
      <c r="G512" s="184" t="s">
        <v>1119</v>
      </c>
      <c r="H512" s="184" t="s">
        <v>116</v>
      </c>
      <c r="I512" s="184" t="s">
        <v>1075</v>
      </c>
      <c r="J512" s="649">
        <v>15</v>
      </c>
      <c r="K512" s="484"/>
      <c r="L512" s="484"/>
      <c r="M512" s="484"/>
      <c r="N512" s="174">
        <v>200</v>
      </c>
      <c r="O512" s="174"/>
      <c r="P512" s="174"/>
      <c r="Q512" s="174"/>
      <c r="R512" s="175" t="e">
        <f t="shared" si="49"/>
        <v>#DIV/0!</v>
      </c>
      <c r="S512" s="175">
        <f t="shared" si="50"/>
        <v>0</v>
      </c>
      <c r="T512" s="175">
        <f t="shared" si="51"/>
        <v>0</v>
      </c>
      <c r="U512" s="176">
        <f>IF(N512="nio",0,IF(N512&gt;0,VLOOKUP(H512,'3-Productie normen'!A:S,VLOOKUP(N512,'3-Productie normen'!S:T,2,FALSE),FALSE)))</f>
        <v>0</v>
      </c>
      <c r="V512" s="176">
        <f t="shared" si="52"/>
        <v>0</v>
      </c>
      <c r="W512" s="176">
        <f t="shared" si="53"/>
        <v>0</v>
      </c>
      <c r="X512" s="176">
        <f t="shared" si="54"/>
        <v>0</v>
      </c>
      <c r="Y512" s="666">
        <f>VLOOKUP(H512,'3-Productie normen'!A:S,13,FALSE)</f>
        <v>2</v>
      </c>
      <c r="Z512" s="177"/>
      <c r="AB512" s="138">
        <f t="shared" si="55"/>
        <v>3000</v>
      </c>
    </row>
    <row r="513" spans="1:28" ht="14.1" customHeight="1">
      <c r="A513" s="152">
        <v>513</v>
      </c>
      <c r="B513" s="171" t="s">
        <v>977</v>
      </c>
      <c r="C513" s="171" t="s">
        <v>1927</v>
      </c>
      <c r="D513" s="526">
        <v>0</v>
      </c>
      <c r="E513" s="526" t="s">
        <v>1053</v>
      </c>
      <c r="F513" s="184" t="s">
        <v>281</v>
      </c>
      <c r="G513" s="184" t="s">
        <v>1122</v>
      </c>
      <c r="H513" s="173" t="s">
        <v>1857</v>
      </c>
      <c r="I513" s="184" t="s">
        <v>1075</v>
      </c>
      <c r="J513" s="649">
        <v>14.5</v>
      </c>
      <c r="K513" s="484"/>
      <c r="L513" s="484"/>
      <c r="M513" s="484"/>
      <c r="N513" s="174">
        <v>200</v>
      </c>
      <c r="O513" s="174"/>
      <c r="P513" s="174"/>
      <c r="Q513" s="174"/>
      <c r="R513" s="175" t="e">
        <f t="shared" si="49"/>
        <v>#DIV/0!</v>
      </c>
      <c r="S513" s="175">
        <f t="shared" si="50"/>
        <v>0</v>
      </c>
      <c r="T513" s="175">
        <f t="shared" si="51"/>
        <v>0</v>
      </c>
      <c r="U513" s="176">
        <f>IF(N513="nio",0,IF(N513&gt;0,VLOOKUP(H513,'3-Productie normen'!A:S,VLOOKUP(N513,'3-Productie normen'!S:T,2,FALSE),FALSE)))</f>
        <v>0</v>
      </c>
      <c r="V513" s="176">
        <f t="shared" si="52"/>
        <v>0</v>
      </c>
      <c r="W513" s="176">
        <f t="shared" si="53"/>
        <v>0</v>
      </c>
      <c r="X513" s="176">
        <f t="shared" si="54"/>
        <v>0</v>
      </c>
      <c r="Y513" s="666">
        <f>VLOOKUP(H513,'3-Productie normen'!A:S,13,FALSE)</f>
        <v>1</v>
      </c>
      <c r="Z513" s="177"/>
      <c r="AB513" s="138">
        <f t="shared" si="55"/>
        <v>2900</v>
      </c>
    </row>
    <row r="514" spans="1:28" ht="14.1" customHeight="1">
      <c r="A514" s="152">
        <v>514</v>
      </c>
      <c r="B514" s="171" t="s">
        <v>977</v>
      </c>
      <c r="C514" s="171" t="s">
        <v>1927</v>
      </c>
      <c r="D514" s="526">
        <v>0</v>
      </c>
      <c r="E514" s="526" t="s">
        <v>1123</v>
      </c>
      <c r="F514" s="184" t="s">
        <v>281</v>
      </c>
      <c r="G514" s="184" t="s">
        <v>1122</v>
      </c>
      <c r="H514" s="173" t="s">
        <v>1857</v>
      </c>
      <c r="I514" s="184" t="s">
        <v>1075</v>
      </c>
      <c r="J514" s="649">
        <v>14.5</v>
      </c>
      <c r="K514" s="484"/>
      <c r="L514" s="484"/>
      <c r="M514" s="484"/>
      <c r="N514" s="174">
        <v>200</v>
      </c>
      <c r="O514" s="174"/>
      <c r="P514" s="174"/>
      <c r="Q514" s="174"/>
      <c r="R514" s="175" t="e">
        <f t="shared" si="49"/>
        <v>#DIV/0!</v>
      </c>
      <c r="S514" s="175">
        <f t="shared" si="50"/>
        <v>0</v>
      </c>
      <c r="T514" s="175">
        <f t="shared" si="51"/>
        <v>0</v>
      </c>
      <c r="U514" s="176">
        <f>IF(N514="nio",0,IF(N514&gt;0,VLOOKUP(H514,'3-Productie normen'!A:S,VLOOKUP(N514,'3-Productie normen'!S:T,2,FALSE),FALSE)))</f>
        <v>0</v>
      </c>
      <c r="V514" s="176">
        <f t="shared" si="52"/>
        <v>0</v>
      </c>
      <c r="W514" s="176">
        <f t="shared" si="53"/>
        <v>0</v>
      </c>
      <c r="X514" s="176">
        <f t="shared" si="54"/>
        <v>0</v>
      </c>
      <c r="Y514" s="666">
        <f>VLOOKUP(H514,'3-Productie normen'!A:S,13,FALSE)</f>
        <v>1</v>
      </c>
      <c r="Z514" s="177"/>
      <c r="AB514" s="138">
        <f t="shared" si="55"/>
        <v>2900</v>
      </c>
    </row>
    <row r="515" spans="1:28" ht="14.1" customHeight="1">
      <c r="A515" s="152">
        <v>515</v>
      </c>
      <c r="B515" s="171" t="s">
        <v>977</v>
      </c>
      <c r="C515" s="171" t="s">
        <v>1927</v>
      </c>
      <c r="D515" s="526">
        <v>0</v>
      </c>
      <c r="E515" s="526" t="s">
        <v>1124</v>
      </c>
      <c r="F515" s="184" t="s">
        <v>309</v>
      </c>
      <c r="G515" s="184" t="s">
        <v>1125</v>
      </c>
      <c r="H515" s="137" t="s">
        <v>18</v>
      </c>
      <c r="I515" s="184" t="s">
        <v>1075</v>
      </c>
      <c r="J515" s="649">
        <v>14</v>
      </c>
      <c r="K515" s="484"/>
      <c r="L515" s="484"/>
      <c r="M515" s="484"/>
      <c r="N515" s="174">
        <v>200</v>
      </c>
      <c r="O515" s="174"/>
      <c r="P515" s="174"/>
      <c r="Q515" s="174"/>
      <c r="R515" s="175" t="e">
        <f t="shared" si="49"/>
        <v>#DIV/0!</v>
      </c>
      <c r="S515" s="175">
        <f t="shared" si="50"/>
        <v>0</v>
      </c>
      <c r="T515" s="175">
        <f t="shared" si="51"/>
        <v>0</v>
      </c>
      <c r="U515" s="176">
        <f>IF(N515="nio",0,IF(N515&gt;0,VLOOKUP(H515,'3-Productie normen'!A:S,VLOOKUP(N515,'3-Productie normen'!S:T,2,FALSE),FALSE)))</f>
        <v>0</v>
      </c>
      <c r="V515" s="176">
        <f t="shared" si="52"/>
        <v>0</v>
      </c>
      <c r="W515" s="176">
        <f t="shared" si="53"/>
        <v>0</v>
      </c>
      <c r="X515" s="176">
        <f t="shared" si="54"/>
        <v>0</v>
      </c>
      <c r="Y515" s="666">
        <f>VLOOKUP(H515,'3-Productie normen'!A:S,13,FALSE)</f>
        <v>3</v>
      </c>
      <c r="Z515" s="177"/>
      <c r="AB515" s="138">
        <f t="shared" si="55"/>
        <v>2800</v>
      </c>
    </row>
    <row r="516" spans="1:28" ht="14.1" customHeight="1">
      <c r="A516" s="152">
        <v>516</v>
      </c>
      <c r="B516" s="171" t="s">
        <v>977</v>
      </c>
      <c r="C516" s="171" t="s">
        <v>1927</v>
      </c>
      <c r="D516" s="526">
        <v>0</v>
      </c>
      <c r="E516" s="526" t="s">
        <v>1126</v>
      </c>
      <c r="F516" s="184" t="s">
        <v>1127</v>
      </c>
      <c r="G516" s="184"/>
      <c r="H516" s="184" t="s">
        <v>234</v>
      </c>
      <c r="I516" s="184" t="s">
        <v>1075</v>
      </c>
      <c r="J516" s="649">
        <v>13</v>
      </c>
      <c r="K516" s="484"/>
      <c r="L516" s="484"/>
      <c r="M516" s="484"/>
      <c r="N516" s="174">
        <v>200</v>
      </c>
      <c r="O516" s="174"/>
      <c r="P516" s="174"/>
      <c r="Q516" s="174"/>
      <c r="R516" s="175" t="e">
        <f t="shared" si="49"/>
        <v>#DIV/0!</v>
      </c>
      <c r="S516" s="175">
        <f t="shared" si="50"/>
        <v>0</v>
      </c>
      <c r="T516" s="175">
        <f t="shared" si="51"/>
        <v>0</v>
      </c>
      <c r="U516" s="176">
        <f>IF(N516="nio",0,IF(N516&gt;0,VLOOKUP(H516,'3-Productie normen'!A:S,VLOOKUP(N516,'3-Productie normen'!S:T,2,FALSE),FALSE)))</f>
        <v>0</v>
      </c>
      <c r="V516" s="176">
        <f t="shared" si="52"/>
        <v>0</v>
      </c>
      <c r="W516" s="176">
        <f t="shared" si="53"/>
        <v>0</v>
      </c>
      <c r="X516" s="176">
        <f t="shared" si="54"/>
        <v>0</v>
      </c>
      <c r="Y516" s="666">
        <f>VLOOKUP(H516,'3-Productie normen'!A:S,13,FALSE)</f>
        <v>1</v>
      </c>
      <c r="Z516" s="177"/>
      <c r="AB516" s="138">
        <f t="shared" si="55"/>
        <v>2600</v>
      </c>
    </row>
    <row r="517" spans="1:28" ht="14.1" customHeight="1">
      <c r="A517" s="152">
        <v>517</v>
      </c>
      <c r="B517" s="171" t="s">
        <v>977</v>
      </c>
      <c r="C517" s="171" t="s">
        <v>1927</v>
      </c>
      <c r="D517" s="526">
        <v>0</v>
      </c>
      <c r="E517" s="526" t="s">
        <v>1128</v>
      </c>
      <c r="F517" s="184" t="s">
        <v>309</v>
      </c>
      <c r="G517" s="184" t="s">
        <v>1129</v>
      </c>
      <c r="H517" s="137" t="s">
        <v>18</v>
      </c>
      <c r="I517" s="184" t="s">
        <v>1075</v>
      </c>
      <c r="J517" s="649">
        <v>13</v>
      </c>
      <c r="K517" s="484"/>
      <c r="L517" s="484"/>
      <c r="M517" s="484"/>
      <c r="N517" s="174">
        <v>200</v>
      </c>
      <c r="O517" s="174"/>
      <c r="P517" s="174"/>
      <c r="Q517" s="174"/>
      <c r="R517" s="175" t="e">
        <f t="shared" si="49"/>
        <v>#DIV/0!</v>
      </c>
      <c r="S517" s="175">
        <f t="shared" si="50"/>
        <v>0</v>
      </c>
      <c r="T517" s="175">
        <f t="shared" si="51"/>
        <v>0</v>
      </c>
      <c r="U517" s="176">
        <f>IF(N517="nio",0,IF(N517&gt;0,VLOOKUP(H517,'3-Productie normen'!A:S,VLOOKUP(N517,'3-Productie normen'!S:T,2,FALSE),FALSE)))</f>
        <v>0</v>
      </c>
      <c r="V517" s="176">
        <f t="shared" si="52"/>
        <v>0</v>
      </c>
      <c r="W517" s="176">
        <f t="shared" si="53"/>
        <v>0</v>
      </c>
      <c r="X517" s="176">
        <f t="shared" si="54"/>
        <v>0</v>
      </c>
      <c r="Y517" s="666">
        <f>VLOOKUP(H517,'3-Productie normen'!A:S,13,FALSE)</f>
        <v>3</v>
      </c>
      <c r="Z517" s="177"/>
      <c r="AB517" s="138">
        <f t="shared" si="55"/>
        <v>2600</v>
      </c>
    </row>
    <row r="518" spans="1:28" ht="14.1" customHeight="1">
      <c r="A518" s="152">
        <v>518</v>
      </c>
      <c r="B518" s="171" t="s">
        <v>977</v>
      </c>
      <c r="C518" s="171" t="s">
        <v>1927</v>
      </c>
      <c r="D518" s="526">
        <v>0</v>
      </c>
      <c r="E518" s="526" t="s">
        <v>1130</v>
      </c>
      <c r="F518" s="184" t="s">
        <v>1127</v>
      </c>
      <c r="G518" s="184"/>
      <c r="H518" s="184" t="s">
        <v>234</v>
      </c>
      <c r="I518" s="184" t="s">
        <v>1075</v>
      </c>
      <c r="J518" s="649">
        <v>12</v>
      </c>
      <c r="K518" s="484"/>
      <c r="L518" s="484"/>
      <c r="M518" s="484"/>
      <c r="N518" s="174">
        <v>200</v>
      </c>
      <c r="O518" s="174"/>
      <c r="P518" s="174"/>
      <c r="Q518" s="174"/>
      <c r="R518" s="175" t="e">
        <f t="shared" si="49"/>
        <v>#DIV/0!</v>
      </c>
      <c r="S518" s="175">
        <f t="shared" si="50"/>
        <v>0</v>
      </c>
      <c r="T518" s="175">
        <f t="shared" si="51"/>
        <v>0</v>
      </c>
      <c r="U518" s="176">
        <f>IF(N518="nio",0,IF(N518&gt;0,VLOOKUP(H518,'3-Productie normen'!A:S,VLOOKUP(N518,'3-Productie normen'!S:T,2,FALSE),FALSE)))</f>
        <v>0</v>
      </c>
      <c r="V518" s="176">
        <f t="shared" si="52"/>
        <v>0</v>
      </c>
      <c r="W518" s="176">
        <f t="shared" si="53"/>
        <v>0</v>
      </c>
      <c r="X518" s="176">
        <f t="shared" si="54"/>
        <v>0</v>
      </c>
      <c r="Y518" s="666">
        <f>VLOOKUP(H518,'3-Productie normen'!A:S,13,FALSE)</f>
        <v>1</v>
      </c>
      <c r="Z518" s="177"/>
      <c r="AB518" s="138">
        <f t="shared" si="55"/>
        <v>2400</v>
      </c>
    </row>
    <row r="519" spans="1:28" ht="14.1" customHeight="1">
      <c r="A519" s="152">
        <v>519</v>
      </c>
      <c r="B519" s="171" t="s">
        <v>977</v>
      </c>
      <c r="C519" s="171" t="s">
        <v>1927</v>
      </c>
      <c r="D519" s="526">
        <v>0</v>
      </c>
      <c r="E519" s="526" t="s">
        <v>1131</v>
      </c>
      <c r="F519" s="184" t="s">
        <v>1028</v>
      </c>
      <c r="G519" s="184" t="s">
        <v>1114</v>
      </c>
      <c r="H519" s="184" t="s">
        <v>458</v>
      </c>
      <c r="I519" s="184" t="s">
        <v>1075</v>
      </c>
      <c r="J519" s="649">
        <v>12</v>
      </c>
      <c r="K519" s="484"/>
      <c r="L519" s="484"/>
      <c r="M519" s="484"/>
      <c r="N519" s="174">
        <v>12</v>
      </c>
      <c r="O519" s="174"/>
      <c r="P519" s="174"/>
      <c r="Q519" s="174"/>
      <c r="R519" s="175" t="e">
        <f t="shared" si="49"/>
        <v>#DIV/0!</v>
      </c>
      <c r="S519" s="175">
        <f t="shared" si="50"/>
        <v>0</v>
      </c>
      <c r="T519" s="175">
        <f t="shared" si="51"/>
        <v>0</v>
      </c>
      <c r="U519" s="176">
        <f>IF(N519="nio",0,IF(N519&gt;0,VLOOKUP(H519,'3-Productie normen'!A:S,VLOOKUP(N519,'3-Productie normen'!S:T,2,FALSE),FALSE)))</f>
        <v>0</v>
      </c>
      <c r="V519" s="176">
        <f t="shared" si="52"/>
        <v>0</v>
      </c>
      <c r="W519" s="176">
        <f t="shared" si="53"/>
        <v>0</v>
      </c>
      <c r="X519" s="176">
        <f t="shared" si="54"/>
        <v>0</v>
      </c>
      <c r="Y519" s="666">
        <f>VLOOKUP(H519,'3-Productie normen'!A:S,13,FALSE)</f>
        <v>5</v>
      </c>
      <c r="Z519" s="177"/>
      <c r="AB519" s="138">
        <f t="shared" si="55"/>
        <v>144</v>
      </c>
    </row>
    <row r="520" spans="1:28" ht="14.1" customHeight="1">
      <c r="A520" s="152">
        <v>520</v>
      </c>
      <c r="B520" s="171" t="s">
        <v>977</v>
      </c>
      <c r="C520" s="171" t="s">
        <v>1927</v>
      </c>
      <c r="D520" s="526">
        <v>0</v>
      </c>
      <c r="E520" s="526" t="s">
        <v>1064</v>
      </c>
      <c r="F520" s="184" t="s">
        <v>1127</v>
      </c>
      <c r="G520" s="184"/>
      <c r="H520" s="184" t="s">
        <v>234</v>
      </c>
      <c r="I520" s="184" t="s">
        <v>1075</v>
      </c>
      <c r="J520" s="649">
        <v>12</v>
      </c>
      <c r="K520" s="484"/>
      <c r="L520" s="484"/>
      <c r="M520" s="484"/>
      <c r="N520" s="174">
        <v>200</v>
      </c>
      <c r="O520" s="174"/>
      <c r="P520" s="174"/>
      <c r="Q520" s="174"/>
      <c r="R520" s="175" t="e">
        <f t="shared" si="49"/>
        <v>#DIV/0!</v>
      </c>
      <c r="S520" s="175">
        <f t="shared" si="50"/>
        <v>0</v>
      </c>
      <c r="T520" s="175">
        <f t="shared" si="51"/>
        <v>0</v>
      </c>
      <c r="U520" s="176">
        <f>IF(N520="nio",0,IF(N520&gt;0,VLOOKUP(H520,'3-Productie normen'!A:S,VLOOKUP(N520,'3-Productie normen'!S:T,2,FALSE),FALSE)))</f>
        <v>0</v>
      </c>
      <c r="V520" s="176">
        <f t="shared" si="52"/>
        <v>0</v>
      </c>
      <c r="W520" s="176">
        <f t="shared" si="53"/>
        <v>0</v>
      </c>
      <c r="X520" s="176">
        <f t="shared" si="54"/>
        <v>0</v>
      </c>
      <c r="Y520" s="666">
        <f>VLOOKUP(H520,'3-Productie normen'!A:S,13,FALSE)</f>
        <v>1</v>
      </c>
      <c r="Z520" s="177"/>
      <c r="AB520" s="138">
        <f t="shared" si="55"/>
        <v>2400</v>
      </c>
    </row>
    <row r="521" spans="1:28" ht="14.1" customHeight="1">
      <c r="A521" s="152">
        <v>521</v>
      </c>
      <c r="B521" s="171" t="s">
        <v>977</v>
      </c>
      <c r="C521" s="171" t="s">
        <v>1927</v>
      </c>
      <c r="D521" s="526">
        <v>0</v>
      </c>
      <c r="E521" s="526" t="s">
        <v>1132</v>
      </c>
      <c r="F521" s="184" t="s">
        <v>1127</v>
      </c>
      <c r="G521" s="184"/>
      <c r="H521" s="184" t="s">
        <v>234</v>
      </c>
      <c r="I521" s="184" t="s">
        <v>1075</v>
      </c>
      <c r="J521" s="649">
        <v>12</v>
      </c>
      <c r="K521" s="484"/>
      <c r="L521" s="484"/>
      <c r="M521" s="484"/>
      <c r="N521" s="174">
        <v>200</v>
      </c>
      <c r="O521" s="174"/>
      <c r="P521" s="174"/>
      <c r="Q521" s="174"/>
      <c r="R521" s="175" t="e">
        <f t="shared" si="49"/>
        <v>#DIV/0!</v>
      </c>
      <c r="S521" s="175">
        <f t="shared" si="50"/>
        <v>0</v>
      </c>
      <c r="T521" s="175">
        <f t="shared" si="51"/>
        <v>0</v>
      </c>
      <c r="U521" s="176">
        <f>IF(N521="nio",0,IF(N521&gt;0,VLOOKUP(H521,'3-Productie normen'!A:S,VLOOKUP(N521,'3-Productie normen'!S:T,2,FALSE),FALSE)))</f>
        <v>0</v>
      </c>
      <c r="V521" s="176">
        <f t="shared" si="52"/>
        <v>0</v>
      </c>
      <c r="W521" s="176">
        <f t="shared" si="53"/>
        <v>0</v>
      </c>
      <c r="X521" s="176">
        <f t="shared" si="54"/>
        <v>0</v>
      </c>
      <c r="Y521" s="666">
        <f>VLOOKUP(H521,'3-Productie normen'!A:S,13,FALSE)</f>
        <v>1</v>
      </c>
      <c r="Z521" s="177"/>
      <c r="AB521" s="138">
        <f t="shared" si="55"/>
        <v>2400</v>
      </c>
    </row>
    <row r="522" spans="1:28" ht="14.1" customHeight="1">
      <c r="A522" s="152">
        <v>522</v>
      </c>
      <c r="B522" s="171" t="s">
        <v>977</v>
      </c>
      <c r="C522" s="171" t="s">
        <v>1927</v>
      </c>
      <c r="D522" s="526">
        <v>0</v>
      </c>
      <c r="E522" s="526" t="s">
        <v>1133</v>
      </c>
      <c r="F522" s="184" t="s">
        <v>309</v>
      </c>
      <c r="G522" s="184"/>
      <c r="H522" s="137" t="s">
        <v>18</v>
      </c>
      <c r="I522" s="184" t="s">
        <v>1075</v>
      </c>
      <c r="J522" s="649">
        <v>8</v>
      </c>
      <c r="K522" s="484"/>
      <c r="L522" s="484"/>
      <c r="M522" s="484"/>
      <c r="N522" s="174">
        <v>200</v>
      </c>
      <c r="O522" s="174"/>
      <c r="P522" s="174"/>
      <c r="Q522" s="174"/>
      <c r="R522" s="175" t="e">
        <f t="shared" ref="R522:R585" si="56">IF(N522="nio",0,IF(N522&gt;0,N522*J522/U522,0))*K522</f>
        <v>#DIV/0!</v>
      </c>
      <c r="S522" s="175">
        <f t="shared" ref="S522:S585" si="57">IF(O522&gt;0,O522*J522/V522,0)*L522</f>
        <v>0</v>
      </c>
      <c r="T522" s="175">
        <f t="shared" ref="T522:T585" si="58">IF(P522&gt;0,P522*J522/W522,0)*M522</f>
        <v>0</v>
      </c>
      <c r="U522" s="176">
        <f>IF(N522="nio",0,IF(N522&gt;0,VLOOKUP(H522,'3-Productie normen'!A:S,VLOOKUP(N522,'3-Productie normen'!S:T,2,FALSE),FALSE)))</f>
        <v>0</v>
      </c>
      <c r="V522" s="176">
        <f t="shared" ref="V522:V585" si="59">IF(O522&gt;0,U522*$V$8,0)</f>
        <v>0</v>
      </c>
      <c r="W522" s="176">
        <f t="shared" ref="W522:W585" si="60">IF(P522&gt;0,U522*$W$8,0)</f>
        <v>0</v>
      </c>
      <c r="X522" s="176">
        <f t="shared" ref="X522:X585" si="61">IF(Q522&gt;0,U522*$X$8,0)</f>
        <v>0</v>
      </c>
      <c r="Y522" s="666">
        <f>VLOOKUP(H522,'3-Productie normen'!A:S,13,FALSE)</f>
        <v>3</v>
      </c>
      <c r="Z522" s="177"/>
      <c r="AB522" s="138">
        <f t="shared" ref="AB522:AB585" si="62">SUM(N522:P522)*J522</f>
        <v>1600</v>
      </c>
    </row>
    <row r="523" spans="1:28" ht="14.1" customHeight="1">
      <c r="A523" s="152">
        <v>523</v>
      </c>
      <c r="B523" s="171" t="s">
        <v>977</v>
      </c>
      <c r="C523" s="171" t="s">
        <v>1927</v>
      </c>
      <c r="D523" s="526">
        <v>0</v>
      </c>
      <c r="E523" s="526" t="s">
        <v>1052</v>
      </c>
      <c r="F523" s="184" t="s">
        <v>309</v>
      </c>
      <c r="G523" s="184"/>
      <c r="H523" s="137" t="s">
        <v>18</v>
      </c>
      <c r="I523" s="184" t="s">
        <v>1075</v>
      </c>
      <c r="J523" s="649">
        <v>8</v>
      </c>
      <c r="K523" s="484"/>
      <c r="L523" s="484"/>
      <c r="M523" s="484"/>
      <c r="N523" s="174">
        <v>200</v>
      </c>
      <c r="O523" s="174"/>
      <c r="P523" s="174"/>
      <c r="Q523" s="174"/>
      <c r="R523" s="175" t="e">
        <f t="shared" si="56"/>
        <v>#DIV/0!</v>
      </c>
      <c r="S523" s="175">
        <f t="shared" si="57"/>
        <v>0</v>
      </c>
      <c r="T523" s="175">
        <f t="shared" si="58"/>
        <v>0</v>
      </c>
      <c r="U523" s="176">
        <f>IF(N523="nio",0,IF(N523&gt;0,VLOOKUP(H523,'3-Productie normen'!A:S,VLOOKUP(N523,'3-Productie normen'!S:T,2,FALSE),FALSE)))</f>
        <v>0</v>
      </c>
      <c r="V523" s="176">
        <f t="shared" si="59"/>
        <v>0</v>
      </c>
      <c r="W523" s="176">
        <f t="shared" si="60"/>
        <v>0</v>
      </c>
      <c r="X523" s="176">
        <f t="shared" si="61"/>
        <v>0</v>
      </c>
      <c r="Y523" s="666">
        <f>VLOOKUP(H523,'3-Productie normen'!A:S,13,FALSE)</f>
        <v>3</v>
      </c>
      <c r="Z523" s="177"/>
      <c r="AB523" s="138">
        <f t="shared" si="62"/>
        <v>1600</v>
      </c>
    </row>
    <row r="524" spans="1:28" ht="14.1" customHeight="1">
      <c r="A524" s="152">
        <v>524</v>
      </c>
      <c r="B524" s="171" t="s">
        <v>977</v>
      </c>
      <c r="C524" s="171" t="s">
        <v>1927</v>
      </c>
      <c r="D524" s="526">
        <v>0</v>
      </c>
      <c r="E524" s="526" t="s">
        <v>1134</v>
      </c>
      <c r="F524" s="184" t="s">
        <v>309</v>
      </c>
      <c r="G524" s="184"/>
      <c r="H524" s="137" t="s">
        <v>18</v>
      </c>
      <c r="I524" s="184" t="s">
        <v>1075</v>
      </c>
      <c r="J524" s="649">
        <v>8</v>
      </c>
      <c r="K524" s="484"/>
      <c r="L524" s="484"/>
      <c r="M524" s="484"/>
      <c r="N524" s="174">
        <v>200</v>
      </c>
      <c r="O524" s="174"/>
      <c r="P524" s="174"/>
      <c r="Q524" s="174"/>
      <c r="R524" s="175" t="e">
        <f t="shared" si="56"/>
        <v>#DIV/0!</v>
      </c>
      <c r="S524" s="175">
        <f t="shared" si="57"/>
        <v>0</v>
      </c>
      <c r="T524" s="175">
        <f t="shared" si="58"/>
        <v>0</v>
      </c>
      <c r="U524" s="176">
        <f>IF(N524="nio",0,IF(N524&gt;0,VLOOKUP(H524,'3-Productie normen'!A:S,VLOOKUP(N524,'3-Productie normen'!S:T,2,FALSE),FALSE)))</f>
        <v>0</v>
      </c>
      <c r="V524" s="176">
        <f t="shared" si="59"/>
        <v>0</v>
      </c>
      <c r="W524" s="176">
        <f t="shared" si="60"/>
        <v>0</v>
      </c>
      <c r="X524" s="176">
        <f t="shared" si="61"/>
        <v>0</v>
      </c>
      <c r="Y524" s="666">
        <f>VLOOKUP(H524,'3-Productie normen'!A:S,13,FALSE)</f>
        <v>3</v>
      </c>
      <c r="Z524" s="177"/>
      <c r="AB524" s="138">
        <f t="shared" si="62"/>
        <v>1600</v>
      </c>
    </row>
    <row r="525" spans="1:28" ht="14.1" customHeight="1">
      <c r="A525" s="152">
        <v>525</v>
      </c>
      <c r="B525" s="171" t="s">
        <v>977</v>
      </c>
      <c r="C525" s="171" t="s">
        <v>1927</v>
      </c>
      <c r="D525" s="526">
        <v>0</v>
      </c>
      <c r="E525" s="526" t="s">
        <v>1044</v>
      </c>
      <c r="F525" s="184" t="s">
        <v>309</v>
      </c>
      <c r="G525" s="184"/>
      <c r="H525" s="137" t="s">
        <v>18</v>
      </c>
      <c r="I525" s="184" t="s">
        <v>1075</v>
      </c>
      <c r="J525" s="649">
        <v>7.4000000953674299</v>
      </c>
      <c r="K525" s="484"/>
      <c r="L525" s="484"/>
      <c r="M525" s="484"/>
      <c r="N525" s="174">
        <v>200</v>
      </c>
      <c r="O525" s="174"/>
      <c r="P525" s="174"/>
      <c r="Q525" s="174"/>
      <c r="R525" s="175" t="e">
        <f t="shared" si="56"/>
        <v>#DIV/0!</v>
      </c>
      <c r="S525" s="175">
        <f t="shared" si="57"/>
        <v>0</v>
      </c>
      <c r="T525" s="175">
        <f t="shared" si="58"/>
        <v>0</v>
      </c>
      <c r="U525" s="176">
        <f>IF(N525="nio",0,IF(N525&gt;0,VLOOKUP(H525,'3-Productie normen'!A:S,VLOOKUP(N525,'3-Productie normen'!S:T,2,FALSE),FALSE)))</f>
        <v>0</v>
      </c>
      <c r="V525" s="176">
        <f t="shared" si="59"/>
        <v>0</v>
      </c>
      <c r="W525" s="176">
        <f t="shared" si="60"/>
        <v>0</v>
      </c>
      <c r="X525" s="176">
        <f t="shared" si="61"/>
        <v>0</v>
      </c>
      <c r="Y525" s="666">
        <f>VLOOKUP(H525,'3-Productie normen'!A:S,13,FALSE)</f>
        <v>3</v>
      </c>
      <c r="Z525" s="177"/>
      <c r="AB525" s="138">
        <f t="shared" si="62"/>
        <v>1480.0000190734859</v>
      </c>
    </row>
    <row r="526" spans="1:28" ht="14.1" customHeight="1">
      <c r="A526" s="152">
        <v>526</v>
      </c>
      <c r="B526" s="171" t="s">
        <v>977</v>
      </c>
      <c r="C526" s="171" t="s">
        <v>1927</v>
      </c>
      <c r="D526" s="526">
        <v>0</v>
      </c>
      <c r="E526" s="526" t="s">
        <v>1061</v>
      </c>
      <c r="F526" s="184" t="s">
        <v>309</v>
      </c>
      <c r="G526" s="184"/>
      <c r="H526" s="137" t="s">
        <v>18</v>
      </c>
      <c r="I526" s="184" t="s">
        <v>1075</v>
      </c>
      <c r="J526" s="649">
        <v>7.4000000953674299</v>
      </c>
      <c r="K526" s="484"/>
      <c r="L526" s="484"/>
      <c r="M526" s="484"/>
      <c r="N526" s="174">
        <v>200</v>
      </c>
      <c r="O526" s="174"/>
      <c r="P526" s="174"/>
      <c r="Q526" s="174"/>
      <c r="R526" s="175" t="e">
        <f t="shared" si="56"/>
        <v>#DIV/0!</v>
      </c>
      <c r="S526" s="175">
        <f t="shared" si="57"/>
        <v>0</v>
      </c>
      <c r="T526" s="175">
        <f t="shared" si="58"/>
        <v>0</v>
      </c>
      <c r="U526" s="176">
        <f>IF(N526="nio",0,IF(N526&gt;0,VLOOKUP(H526,'3-Productie normen'!A:S,VLOOKUP(N526,'3-Productie normen'!S:T,2,FALSE),FALSE)))</f>
        <v>0</v>
      </c>
      <c r="V526" s="176">
        <f t="shared" si="59"/>
        <v>0</v>
      </c>
      <c r="W526" s="176">
        <f t="shared" si="60"/>
        <v>0</v>
      </c>
      <c r="X526" s="176">
        <f t="shared" si="61"/>
        <v>0</v>
      </c>
      <c r="Y526" s="666">
        <f>VLOOKUP(H526,'3-Productie normen'!A:S,13,FALSE)</f>
        <v>3</v>
      </c>
      <c r="Z526" s="177"/>
      <c r="AB526" s="138">
        <f t="shared" si="62"/>
        <v>1480.0000190734859</v>
      </c>
    </row>
    <row r="527" spans="1:28" ht="14.1" customHeight="1">
      <c r="A527" s="152">
        <v>527</v>
      </c>
      <c r="B527" s="171" t="s">
        <v>977</v>
      </c>
      <c r="C527" s="171" t="s">
        <v>1927</v>
      </c>
      <c r="D527" s="526">
        <v>0</v>
      </c>
      <c r="E527" s="526" t="s">
        <v>1135</v>
      </c>
      <c r="F527" s="184" t="s">
        <v>309</v>
      </c>
      <c r="G527" s="184"/>
      <c r="H527" s="137" t="s">
        <v>18</v>
      </c>
      <c r="I527" s="184" t="s">
        <v>1075</v>
      </c>
      <c r="J527" s="649">
        <v>7.4000000953674299</v>
      </c>
      <c r="K527" s="484"/>
      <c r="L527" s="484"/>
      <c r="M527" s="484"/>
      <c r="N527" s="174">
        <v>200</v>
      </c>
      <c r="O527" s="174"/>
      <c r="P527" s="174"/>
      <c r="Q527" s="174"/>
      <c r="R527" s="175" t="e">
        <f t="shared" si="56"/>
        <v>#DIV/0!</v>
      </c>
      <c r="S527" s="175">
        <f t="shared" si="57"/>
        <v>0</v>
      </c>
      <c r="T527" s="175">
        <f t="shared" si="58"/>
        <v>0</v>
      </c>
      <c r="U527" s="176">
        <f>IF(N527="nio",0,IF(N527&gt;0,VLOOKUP(H527,'3-Productie normen'!A:S,VLOOKUP(N527,'3-Productie normen'!S:T,2,FALSE),FALSE)))</f>
        <v>0</v>
      </c>
      <c r="V527" s="176">
        <f t="shared" si="59"/>
        <v>0</v>
      </c>
      <c r="W527" s="176">
        <f t="shared" si="60"/>
        <v>0</v>
      </c>
      <c r="X527" s="176">
        <f t="shared" si="61"/>
        <v>0</v>
      </c>
      <c r="Y527" s="666">
        <f>VLOOKUP(H527,'3-Productie normen'!A:S,13,FALSE)</f>
        <v>3</v>
      </c>
      <c r="Z527" s="177"/>
      <c r="AB527" s="138">
        <f t="shared" si="62"/>
        <v>1480.0000190734859</v>
      </c>
    </row>
    <row r="528" spans="1:28" ht="14.1" customHeight="1">
      <c r="A528" s="152">
        <v>528</v>
      </c>
      <c r="B528" s="171" t="s">
        <v>977</v>
      </c>
      <c r="C528" s="171" t="s">
        <v>1927</v>
      </c>
      <c r="D528" s="526">
        <v>0</v>
      </c>
      <c r="E528" s="526" t="s">
        <v>1136</v>
      </c>
      <c r="F528" s="184" t="s">
        <v>1137</v>
      </c>
      <c r="G528" s="184" t="s">
        <v>1137</v>
      </c>
      <c r="H528" s="184" t="s">
        <v>1258</v>
      </c>
      <c r="I528" s="184" t="s">
        <v>1075</v>
      </c>
      <c r="J528" s="649">
        <v>7</v>
      </c>
      <c r="K528" s="484"/>
      <c r="L528" s="484"/>
      <c r="M528" s="484"/>
      <c r="N528" s="174">
        <v>12</v>
      </c>
      <c r="O528" s="174"/>
      <c r="P528" s="174"/>
      <c r="Q528" s="174"/>
      <c r="R528" s="175" t="e">
        <f t="shared" si="56"/>
        <v>#DIV/0!</v>
      </c>
      <c r="S528" s="175">
        <f t="shared" si="57"/>
        <v>0</v>
      </c>
      <c r="T528" s="175">
        <f t="shared" si="58"/>
        <v>0</v>
      </c>
      <c r="U528" s="176">
        <f>IF(N528="nio",0,IF(N528&gt;0,VLOOKUP(H528,'3-Productie normen'!A:S,VLOOKUP(N528,'3-Productie normen'!S:T,2,FALSE),FALSE)))</f>
        <v>0</v>
      </c>
      <c r="V528" s="176">
        <f t="shared" si="59"/>
        <v>0</v>
      </c>
      <c r="W528" s="176">
        <f t="shared" si="60"/>
        <v>0</v>
      </c>
      <c r="X528" s="176">
        <f t="shared" si="61"/>
        <v>0</v>
      </c>
      <c r="Y528" s="666">
        <f>VLOOKUP(H528,'3-Productie normen'!A:S,13,FALSE)</f>
        <v>5</v>
      </c>
      <c r="Z528" s="177"/>
      <c r="AB528" s="138">
        <f t="shared" si="62"/>
        <v>84</v>
      </c>
    </row>
    <row r="529" spans="1:28" ht="14.1" customHeight="1">
      <c r="A529" s="152">
        <v>529</v>
      </c>
      <c r="B529" s="171" t="s">
        <v>977</v>
      </c>
      <c r="C529" s="171" t="s">
        <v>1927</v>
      </c>
      <c r="D529" s="526">
        <v>0</v>
      </c>
      <c r="E529" s="526" t="s">
        <v>1138</v>
      </c>
      <c r="F529" s="184" t="s">
        <v>1137</v>
      </c>
      <c r="G529" s="184" t="s">
        <v>1139</v>
      </c>
      <c r="H529" s="184" t="s">
        <v>1258</v>
      </c>
      <c r="I529" s="184" t="s">
        <v>1075</v>
      </c>
      <c r="J529" s="649">
        <v>7</v>
      </c>
      <c r="K529" s="484"/>
      <c r="L529" s="484"/>
      <c r="M529" s="484"/>
      <c r="N529" s="174">
        <v>12</v>
      </c>
      <c r="O529" s="174"/>
      <c r="P529" s="174"/>
      <c r="Q529" s="174"/>
      <c r="R529" s="175" t="e">
        <f t="shared" si="56"/>
        <v>#DIV/0!</v>
      </c>
      <c r="S529" s="175">
        <f t="shared" si="57"/>
        <v>0</v>
      </c>
      <c r="T529" s="175">
        <f t="shared" si="58"/>
        <v>0</v>
      </c>
      <c r="U529" s="176">
        <f>IF(N529="nio",0,IF(N529&gt;0,VLOOKUP(H529,'3-Productie normen'!A:S,VLOOKUP(N529,'3-Productie normen'!S:T,2,FALSE),FALSE)))</f>
        <v>0</v>
      </c>
      <c r="V529" s="176">
        <f t="shared" si="59"/>
        <v>0</v>
      </c>
      <c r="W529" s="176">
        <f t="shared" si="60"/>
        <v>0</v>
      </c>
      <c r="X529" s="176">
        <f t="shared" si="61"/>
        <v>0</v>
      </c>
      <c r="Y529" s="666">
        <f>VLOOKUP(H529,'3-Productie normen'!A:S,13,FALSE)</f>
        <v>5</v>
      </c>
      <c r="Z529" s="177"/>
      <c r="AB529" s="138">
        <f t="shared" si="62"/>
        <v>84</v>
      </c>
    </row>
    <row r="530" spans="1:28" ht="14.1" customHeight="1">
      <c r="A530" s="152">
        <v>530</v>
      </c>
      <c r="B530" s="171" t="s">
        <v>977</v>
      </c>
      <c r="C530" s="171" t="s">
        <v>1927</v>
      </c>
      <c r="D530" s="526">
        <v>0</v>
      </c>
      <c r="E530" s="526" t="s">
        <v>1140</v>
      </c>
      <c r="F530" s="184" t="s">
        <v>309</v>
      </c>
      <c r="G530" s="184"/>
      <c r="H530" s="137" t="s">
        <v>18</v>
      </c>
      <c r="I530" s="184" t="s">
        <v>1075</v>
      </c>
      <c r="J530" s="649">
        <v>7</v>
      </c>
      <c r="K530" s="484"/>
      <c r="L530" s="484"/>
      <c r="M530" s="484"/>
      <c r="N530" s="174">
        <v>200</v>
      </c>
      <c r="O530" s="174"/>
      <c r="P530" s="174"/>
      <c r="Q530" s="174"/>
      <c r="R530" s="175" t="e">
        <f t="shared" si="56"/>
        <v>#DIV/0!</v>
      </c>
      <c r="S530" s="175">
        <f t="shared" si="57"/>
        <v>0</v>
      </c>
      <c r="T530" s="175">
        <f t="shared" si="58"/>
        <v>0</v>
      </c>
      <c r="U530" s="176">
        <f>IF(N530="nio",0,IF(N530&gt;0,VLOOKUP(H530,'3-Productie normen'!A:S,VLOOKUP(N530,'3-Productie normen'!S:T,2,FALSE),FALSE)))</f>
        <v>0</v>
      </c>
      <c r="V530" s="176">
        <f t="shared" si="59"/>
        <v>0</v>
      </c>
      <c r="W530" s="176">
        <f t="shared" si="60"/>
        <v>0</v>
      </c>
      <c r="X530" s="176">
        <f t="shared" si="61"/>
        <v>0</v>
      </c>
      <c r="Y530" s="666">
        <f>VLOOKUP(H530,'3-Productie normen'!A:S,13,FALSE)</f>
        <v>3</v>
      </c>
      <c r="Z530" s="177"/>
      <c r="AB530" s="138">
        <f t="shared" si="62"/>
        <v>1400</v>
      </c>
    </row>
    <row r="531" spans="1:28" ht="14.1" customHeight="1">
      <c r="A531" s="152">
        <v>531</v>
      </c>
      <c r="B531" s="171" t="s">
        <v>977</v>
      </c>
      <c r="C531" s="171" t="s">
        <v>1927</v>
      </c>
      <c r="D531" s="526">
        <v>0</v>
      </c>
      <c r="E531" s="526" t="s">
        <v>1141</v>
      </c>
      <c r="F531" s="184" t="s">
        <v>281</v>
      </c>
      <c r="G531" s="184" t="s">
        <v>1142</v>
      </c>
      <c r="H531" s="173" t="s">
        <v>1857</v>
      </c>
      <c r="I531" s="184" t="s">
        <v>1075</v>
      </c>
      <c r="J531" s="649">
        <v>6.5</v>
      </c>
      <c r="K531" s="484"/>
      <c r="L531" s="484"/>
      <c r="M531" s="484"/>
      <c r="N531" s="174">
        <v>200</v>
      </c>
      <c r="O531" s="174"/>
      <c r="P531" s="174"/>
      <c r="Q531" s="174"/>
      <c r="R531" s="175" t="e">
        <f t="shared" si="56"/>
        <v>#DIV/0!</v>
      </c>
      <c r="S531" s="175">
        <f t="shared" si="57"/>
        <v>0</v>
      </c>
      <c r="T531" s="175">
        <f t="shared" si="58"/>
        <v>0</v>
      </c>
      <c r="U531" s="176">
        <f>IF(N531="nio",0,IF(N531&gt;0,VLOOKUP(H531,'3-Productie normen'!A:S,VLOOKUP(N531,'3-Productie normen'!S:T,2,FALSE),FALSE)))</f>
        <v>0</v>
      </c>
      <c r="V531" s="176">
        <f t="shared" si="59"/>
        <v>0</v>
      </c>
      <c r="W531" s="176">
        <f t="shared" si="60"/>
        <v>0</v>
      </c>
      <c r="X531" s="176">
        <f t="shared" si="61"/>
        <v>0</v>
      </c>
      <c r="Y531" s="666">
        <f>VLOOKUP(H531,'3-Productie normen'!A:S,13,FALSE)</f>
        <v>1</v>
      </c>
      <c r="Z531" s="177"/>
      <c r="AB531" s="138">
        <f t="shared" si="62"/>
        <v>1300</v>
      </c>
    </row>
    <row r="532" spans="1:28" ht="14.1" customHeight="1">
      <c r="A532" s="152">
        <v>532</v>
      </c>
      <c r="B532" s="171" t="s">
        <v>977</v>
      </c>
      <c r="C532" s="171" t="s">
        <v>1927</v>
      </c>
      <c r="D532" s="526">
        <v>0</v>
      </c>
      <c r="E532" s="526" t="s">
        <v>1143</v>
      </c>
      <c r="F532" s="184" t="s">
        <v>309</v>
      </c>
      <c r="G532" s="184" t="s">
        <v>1144</v>
      </c>
      <c r="H532" s="137" t="s">
        <v>18</v>
      </c>
      <c r="I532" s="184" t="s">
        <v>1075</v>
      </c>
      <c r="J532" s="649">
        <v>6.1999998092651403</v>
      </c>
      <c r="K532" s="484"/>
      <c r="L532" s="484"/>
      <c r="M532" s="484"/>
      <c r="N532" s="174">
        <v>200</v>
      </c>
      <c r="O532" s="174"/>
      <c r="P532" s="174"/>
      <c r="Q532" s="174"/>
      <c r="R532" s="175" t="e">
        <f t="shared" si="56"/>
        <v>#DIV/0!</v>
      </c>
      <c r="S532" s="175">
        <f t="shared" si="57"/>
        <v>0</v>
      </c>
      <c r="T532" s="175">
        <f t="shared" si="58"/>
        <v>0</v>
      </c>
      <c r="U532" s="176">
        <f>IF(N532="nio",0,IF(N532&gt;0,VLOOKUP(H532,'3-Productie normen'!A:S,VLOOKUP(N532,'3-Productie normen'!S:T,2,FALSE),FALSE)))</f>
        <v>0</v>
      </c>
      <c r="V532" s="176">
        <f t="shared" si="59"/>
        <v>0</v>
      </c>
      <c r="W532" s="176">
        <f t="shared" si="60"/>
        <v>0</v>
      </c>
      <c r="X532" s="176">
        <f t="shared" si="61"/>
        <v>0</v>
      </c>
      <c r="Y532" s="666">
        <f>VLOOKUP(H532,'3-Productie normen'!A:S,13,FALSE)</f>
        <v>3</v>
      </c>
      <c r="Z532" s="177"/>
      <c r="AB532" s="138">
        <f t="shared" si="62"/>
        <v>1239.999961853028</v>
      </c>
    </row>
    <row r="533" spans="1:28" ht="14.1" customHeight="1">
      <c r="A533" s="152">
        <v>533</v>
      </c>
      <c r="B533" s="171" t="s">
        <v>977</v>
      </c>
      <c r="C533" s="171" t="s">
        <v>1927</v>
      </c>
      <c r="D533" s="526">
        <v>0</v>
      </c>
      <c r="E533" s="526" t="s">
        <v>1145</v>
      </c>
      <c r="F533" s="184" t="s">
        <v>110</v>
      </c>
      <c r="G533" s="184"/>
      <c r="H533" s="137" t="s">
        <v>110</v>
      </c>
      <c r="I533" s="184" t="s">
        <v>1146</v>
      </c>
      <c r="J533" s="649">
        <v>6</v>
      </c>
      <c r="K533" s="484"/>
      <c r="L533" s="484"/>
      <c r="M533" s="484"/>
      <c r="N533" s="174">
        <v>200</v>
      </c>
      <c r="O533" s="174"/>
      <c r="P533" s="174"/>
      <c r="Q533" s="174"/>
      <c r="R533" s="175" t="e">
        <f t="shared" si="56"/>
        <v>#DIV/0!</v>
      </c>
      <c r="S533" s="175">
        <f t="shared" si="57"/>
        <v>0</v>
      </c>
      <c r="T533" s="175">
        <f t="shared" si="58"/>
        <v>0</v>
      </c>
      <c r="U533" s="176">
        <f>IF(N533="nio",0,IF(N533&gt;0,VLOOKUP(H533,'3-Productie normen'!A:S,VLOOKUP(N533,'3-Productie normen'!S:T,2,FALSE),FALSE)))</f>
        <v>0</v>
      </c>
      <c r="V533" s="176">
        <f t="shared" si="59"/>
        <v>0</v>
      </c>
      <c r="W533" s="176">
        <f t="shared" si="60"/>
        <v>0</v>
      </c>
      <c r="X533" s="176">
        <f t="shared" si="61"/>
        <v>0</v>
      </c>
      <c r="Y533" s="666">
        <f>VLOOKUP(H533,'3-Productie normen'!A:S,13,FALSE)</f>
        <v>4</v>
      </c>
      <c r="Z533" s="177"/>
      <c r="AB533" s="138">
        <f t="shared" si="62"/>
        <v>1200</v>
      </c>
    </row>
    <row r="534" spans="1:28" ht="14.1" customHeight="1">
      <c r="A534" s="152">
        <v>534</v>
      </c>
      <c r="B534" s="171" t="s">
        <v>977</v>
      </c>
      <c r="C534" s="171" t="s">
        <v>1927</v>
      </c>
      <c r="D534" s="526">
        <v>0</v>
      </c>
      <c r="E534" s="526" t="s">
        <v>1025</v>
      </c>
      <c r="F534" s="184" t="s">
        <v>110</v>
      </c>
      <c r="G534" s="184"/>
      <c r="H534" s="137" t="s">
        <v>110</v>
      </c>
      <c r="I534" s="184" t="s">
        <v>1146</v>
      </c>
      <c r="J534" s="649">
        <v>6</v>
      </c>
      <c r="K534" s="484"/>
      <c r="L534" s="484"/>
      <c r="M534" s="484"/>
      <c r="N534" s="174">
        <v>200</v>
      </c>
      <c r="O534" s="174"/>
      <c r="P534" s="174"/>
      <c r="Q534" s="174"/>
      <c r="R534" s="175" t="e">
        <f t="shared" si="56"/>
        <v>#DIV/0!</v>
      </c>
      <c r="S534" s="175">
        <f t="shared" si="57"/>
        <v>0</v>
      </c>
      <c r="T534" s="175">
        <f t="shared" si="58"/>
        <v>0</v>
      </c>
      <c r="U534" s="176">
        <f>IF(N534="nio",0,IF(N534&gt;0,VLOOKUP(H534,'3-Productie normen'!A:S,VLOOKUP(N534,'3-Productie normen'!S:T,2,FALSE),FALSE)))</f>
        <v>0</v>
      </c>
      <c r="V534" s="176">
        <f t="shared" si="59"/>
        <v>0</v>
      </c>
      <c r="W534" s="176">
        <f t="shared" si="60"/>
        <v>0</v>
      </c>
      <c r="X534" s="176">
        <f t="shared" si="61"/>
        <v>0</v>
      </c>
      <c r="Y534" s="666">
        <f>VLOOKUP(H534,'3-Productie normen'!A:S,13,FALSE)</f>
        <v>4</v>
      </c>
      <c r="Z534" s="177"/>
      <c r="AB534" s="138">
        <f t="shared" si="62"/>
        <v>1200</v>
      </c>
    </row>
    <row r="535" spans="1:28" ht="14.1" customHeight="1">
      <c r="A535" s="152">
        <v>535</v>
      </c>
      <c r="B535" s="171" t="s">
        <v>977</v>
      </c>
      <c r="C535" s="171" t="s">
        <v>1927</v>
      </c>
      <c r="D535" s="526">
        <v>0</v>
      </c>
      <c r="E535" s="526" t="s">
        <v>1147</v>
      </c>
      <c r="F535" s="184" t="s">
        <v>110</v>
      </c>
      <c r="G535" s="184"/>
      <c r="H535" s="137" t="s">
        <v>110</v>
      </c>
      <c r="I535" s="184" t="s">
        <v>1146</v>
      </c>
      <c r="J535" s="649">
        <v>6</v>
      </c>
      <c r="K535" s="484"/>
      <c r="L535" s="484"/>
      <c r="M535" s="484"/>
      <c r="N535" s="174">
        <v>200</v>
      </c>
      <c r="O535" s="174"/>
      <c r="P535" s="174"/>
      <c r="Q535" s="174"/>
      <c r="R535" s="175" t="e">
        <f t="shared" si="56"/>
        <v>#DIV/0!</v>
      </c>
      <c r="S535" s="175">
        <f t="shared" si="57"/>
        <v>0</v>
      </c>
      <c r="T535" s="175">
        <f t="shared" si="58"/>
        <v>0</v>
      </c>
      <c r="U535" s="176">
        <f>IF(N535="nio",0,IF(N535&gt;0,VLOOKUP(H535,'3-Productie normen'!A:S,VLOOKUP(N535,'3-Productie normen'!S:T,2,FALSE),FALSE)))</f>
        <v>0</v>
      </c>
      <c r="V535" s="176">
        <f t="shared" si="59"/>
        <v>0</v>
      </c>
      <c r="W535" s="176">
        <f t="shared" si="60"/>
        <v>0</v>
      </c>
      <c r="X535" s="176">
        <f t="shared" si="61"/>
        <v>0</v>
      </c>
      <c r="Y535" s="666">
        <f>VLOOKUP(H535,'3-Productie normen'!A:S,13,FALSE)</f>
        <v>4</v>
      </c>
      <c r="Z535" s="177"/>
      <c r="AB535" s="138">
        <f t="shared" si="62"/>
        <v>1200</v>
      </c>
    </row>
    <row r="536" spans="1:28" ht="14.1" customHeight="1">
      <c r="A536" s="152">
        <v>536</v>
      </c>
      <c r="B536" s="171" t="s">
        <v>977</v>
      </c>
      <c r="C536" s="171" t="s">
        <v>1927</v>
      </c>
      <c r="D536" s="526">
        <v>0</v>
      </c>
      <c r="E536" s="526" t="s">
        <v>1148</v>
      </c>
      <c r="F536" s="184" t="s">
        <v>309</v>
      </c>
      <c r="G536" s="184"/>
      <c r="H536" s="137" t="s">
        <v>18</v>
      </c>
      <c r="I536" s="184" t="s">
        <v>1075</v>
      </c>
      <c r="J536" s="649">
        <v>4</v>
      </c>
      <c r="K536" s="484"/>
      <c r="L536" s="484"/>
      <c r="M536" s="484"/>
      <c r="N536" s="174">
        <v>200</v>
      </c>
      <c r="O536" s="174"/>
      <c r="P536" s="174"/>
      <c r="Q536" s="174"/>
      <c r="R536" s="175" t="e">
        <f t="shared" si="56"/>
        <v>#DIV/0!</v>
      </c>
      <c r="S536" s="175">
        <f t="shared" si="57"/>
        <v>0</v>
      </c>
      <c r="T536" s="175">
        <f t="shared" si="58"/>
        <v>0</v>
      </c>
      <c r="U536" s="176">
        <f>IF(N536="nio",0,IF(N536&gt;0,VLOOKUP(H536,'3-Productie normen'!A:S,VLOOKUP(N536,'3-Productie normen'!S:T,2,FALSE),FALSE)))</f>
        <v>0</v>
      </c>
      <c r="V536" s="176">
        <f t="shared" si="59"/>
        <v>0</v>
      </c>
      <c r="W536" s="176">
        <f t="shared" si="60"/>
        <v>0</v>
      </c>
      <c r="X536" s="176">
        <f t="shared" si="61"/>
        <v>0</v>
      </c>
      <c r="Y536" s="666">
        <f>VLOOKUP(H536,'3-Productie normen'!A:S,13,FALSE)</f>
        <v>3</v>
      </c>
      <c r="Z536" s="177"/>
      <c r="AB536" s="138">
        <f t="shared" si="62"/>
        <v>800</v>
      </c>
    </row>
    <row r="537" spans="1:28" ht="14.1" customHeight="1">
      <c r="A537" s="152">
        <v>537</v>
      </c>
      <c r="B537" s="171" t="s">
        <v>977</v>
      </c>
      <c r="C537" s="171" t="s">
        <v>1927</v>
      </c>
      <c r="D537" s="526">
        <v>0</v>
      </c>
      <c r="E537" s="526" t="s">
        <v>1149</v>
      </c>
      <c r="F537" s="184" t="s">
        <v>309</v>
      </c>
      <c r="G537" s="184"/>
      <c r="H537" s="137" t="s">
        <v>18</v>
      </c>
      <c r="I537" s="184" t="s">
        <v>1075</v>
      </c>
      <c r="J537" s="649">
        <v>4</v>
      </c>
      <c r="K537" s="484"/>
      <c r="L537" s="484"/>
      <c r="M537" s="484"/>
      <c r="N537" s="174">
        <v>200</v>
      </c>
      <c r="O537" s="174"/>
      <c r="P537" s="174"/>
      <c r="Q537" s="174"/>
      <c r="R537" s="175" t="e">
        <f t="shared" si="56"/>
        <v>#DIV/0!</v>
      </c>
      <c r="S537" s="175">
        <f t="shared" si="57"/>
        <v>0</v>
      </c>
      <c r="T537" s="175">
        <f t="shared" si="58"/>
        <v>0</v>
      </c>
      <c r="U537" s="176">
        <f>IF(N537="nio",0,IF(N537&gt;0,VLOOKUP(H537,'3-Productie normen'!A:S,VLOOKUP(N537,'3-Productie normen'!S:T,2,FALSE),FALSE)))</f>
        <v>0</v>
      </c>
      <c r="V537" s="176">
        <f t="shared" si="59"/>
        <v>0</v>
      </c>
      <c r="W537" s="176">
        <f t="shared" si="60"/>
        <v>0</v>
      </c>
      <c r="X537" s="176">
        <f t="shared" si="61"/>
        <v>0</v>
      </c>
      <c r="Y537" s="666">
        <f>VLOOKUP(H537,'3-Productie normen'!A:S,13,FALSE)</f>
        <v>3</v>
      </c>
      <c r="Z537" s="177"/>
      <c r="AB537" s="138">
        <f t="shared" si="62"/>
        <v>800</v>
      </c>
    </row>
    <row r="538" spans="1:28" ht="14.1" customHeight="1">
      <c r="A538" s="152">
        <v>538</v>
      </c>
      <c r="B538" s="171" t="s">
        <v>977</v>
      </c>
      <c r="C538" s="171" t="s">
        <v>1927</v>
      </c>
      <c r="D538" s="526">
        <v>0</v>
      </c>
      <c r="E538" s="526" t="s">
        <v>1150</v>
      </c>
      <c r="F538" s="184" t="s">
        <v>309</v>
      </c>
      <c r="G538" s="184"/>
      <c r="H538" s="137" t="s">
        <v>18</v>
      </c>
      <c r="I538" s="184" t="s">
        <v>1075</v>
      </c>
      <c r="J538" s="649">
        <v>4</v>
      </c>
      <c r="K538" s="484"/>
      <c r="L538" s="484"/>
      <c r="M538" s="484"/>
      <c r="N538" s="174">
        <v>200</v>
      </c>
      <c r="O538" s="174"/>
      <c r="P538" s="174"/>
      <c r="Q538" s="174"/>
      <c r="R538" s="175" t="e">
        <f t="shared" si="56"/>
        <v>#DIV/0!</v>
      </c>
      <c r="S538" s="175">
        <f t="shared" si="57"/>
        <v>0</v>
      </c>
      <c r="T538" s="175">
        <f t="shared" si="58"/>
        <v>0</v>
      </c>
      <c r="U538" s="176">
        <f>IF(N538="nio",0,IF(N538&gt;0,VLOOKUP(H538,'3-Productie normen'!A:S,VLOOKUP(N538,'3-Productie normen'!S:T,2,FALSE),FALSE)))</f>
        <v>0</v>
      </c>
      <c r="V538" s="176">
        <f t="shared" si="59"/>
        <v>0</v>
      </c>
      <c r="W538" s="176">
        <f t="shared" si="60"/>
        <v>0</v>
      </c>
      <c r="X538" s="176">
        <f t="shared" si="61"/>
        <v>0</v>
      </c>
      <c r="Y538" s="666">
        <f>VLOOKUP(H538,'3-Productie normen'!A:S,13,FALSE)</f>
        <v>3</v>
      </c>
      <c r="Z538" s="177"/>
      <c r="AB538" s="138">
        <f t="shared" si="62"/>
        <v>800</v>
      </c>
    </row>
    <row r="539" spans="1:28" ht="14.1" customHeight="1">
      <c r="A539" s="152">
        <v>539</v>
      </c>
      <c r="B539" s="171" t="s">
        <v>977</v>
      </c>
      <c r="C539" s="171" t="s">
        <v>1927</v>
      </c>
      <c r="D539" s="526">
        <v>0</v>
      </c>
      <c r="E539" s="526" t="s">
        <v>1151</v>
      </c>
      <c r="F539" s="184" t="s">
        <v>309</v>
      </c>
      <c r="G539" s="184"/>
      <c r="H539" s="137" t="s">
        <v>18</v>
      </c>
      <c r="I539" s="184" t="s">
        <v>1075</v>
      </c>
      <c r="J539" s="649">
        <v>4</v>
      </c>
      <c r="K539" s="484"/>
      <c r="L539" s="484"/>
      <c r="M539" s="484"/>
      <c r="N539" s="174">
        <v>200</v>
      </c>
      <c r="O539" s="174"/>
      <c r="P539" s="174"/>
      <c r="Q539" s="174"/>
      <c r="R539" s="175" t="e">
        <f t="shared" si="56"/>
        <v>#DIV/0!</v>
      </c>
      <c r="S539" s="175">
        <f t="shared" si="57"/>
        <v>0</v>
      </c>
      <c r="T539" s="175">
        <f t="shared" si="58"/>
        <v>0</v>
      </c>
      <c r="U539" s="176">
        <f>IF(N539="nio",0,IF(N539&gt;0,VLOOKUP(H539,'3-Productie normen'!A:S,VLOOKUP(N539,'3-Productie normen'!S:T,2,FALSE),FALSE)))</f>
        <v>0</v>
      </c>
      <c r="V539" s="176">
        <f t="shared" si="59"/>
        <v>0</v>
      </c>
      <c r="W539" s="176">
        <f t="shared" si="60"/>
        <v>0</v>
      </c>
      <c r="X539" s="176">
        <f t="shared" si="61"/>
        <v>0</v>
      </c>
      <c r="Y539" s="666">
        <f>VLOOKUP(H539,'3-Productie normen'!A:S,13,FALSE)</f>
        <v>3</v>
      </c>
      <c r="Z539" s="177"/>
      <c r="AB539" s="138">
        <f t="shared" si="62"/>
        <v>800</v>
      </c>
    </row>
    <row r="540" spans="1:28" ht="14.1" customHeight="1">
      <c r="A540" s="152">
        <v>540</v>
      </c>
      <c r="B540" s="171" t="s">
        <v>977</v>
      </c>
      <c r="C540" s="171" t="s">
        <v>1927</v>
      </c>
      <c r="D540" s="526">
        <v>0</v>
      </c>
      <c r="E540" s="526" t="s">
        <v>1041</v>
      </c>
      <c r="F540" s="184" t="s">
        <v>309</v>
      </c>
      <c r="G540" s="184" t="s">
        <v>1144</v>
      </c>
      <c r="H540" s="137" t="s">
        <v>18</v>
      </c>
      <c r="I540" s="184" t="s">
        <v>1075</v>
      </c>
      <c r="J540" s="649">
        <v>3.5</v>
      </c>
      <c r="K540" s="484"/>
      <c r="L540" s="484"/>
      <c r="M540" s="484"/>
      <c r="N540" s="174">
        <v>200</v>
      </c>
      <c r="O540" s="174"/>
      <c r="P540" s="174"/>
      <c r="Q540" s="174"/>
      <c r="R540" s="175" t="e">
        <f t="shared" si="56"/>
        <v>#DIV/0!</v>
      </c>
      <c r="S540" s="175">
        <f t="shared" si="57"/>
        <v>0</v>
      </c>
      <c r="T540" s="175">
        <f t="shared" si="58"/>
        <v>0</v>
      </c>
      <c r="U540" s="176">
        <f>IF(N540="nio",0,IF(N540&gt;0,VLOOKUP(H540,'3-Productie normen'!A:S,VLOOKUP(N540,'3-Productie normen'!S:T,2,FALSE),FALSE)))</f>
        <v>0</v>
      </c>
      <c r="V540" s="176">
        <f t="shared" si="59"/>
        <v>0</v>
      </c>
      <c r="W540" s="176">
        <f t="shared" si="60"/>
        <v>0</v>
      </c>
      <c r="X540" s="176">
        <f t="shared" si="61"/>
        <v>0</v>
      </c>
      <c r="Y540" s="666">
        <f>VLOOKUP(H540,'3-Productie normen'!A:S,13,FALSE)</f>
        <v>3</v>
      </c>
      <c r="Z540" s="177"/>
      <c r="AB540" s="138">
        <f t="shared" si="62"/>
        <v>700</v>
      </c>
    </row>
    <row r="541" spans="1:28" ht="14.1" customHeight="1">
      <c r="A541" s="152">
        <v>541</v>
      </c>
      <c r="B541" s="171" t="s">
        <v>977</v>
      </c>
      <c r="C541" s="171" t="s">
        <v>1927</v>
      </c>
      <c r="D541" s="526">
        <v>0</v>
      </c>
      <c r="E541" s="526" t="s">
        <v>1152</v>
      </c>
      <c r="F541" s="184" t="s">
        <v>309</v>
      </c>
      <c r="G541" s="184" t="s">
        <v>1144</v>
      </c>
      <c r="H541" s="137" t="s">
        <v>18</v>
      </c>
      <c r="I541" s="184" t="s">
        <v>1075</v>
      </c>
      <c r="J541" s="649">
        <v>3.5</v>
      </c>
      <c r="K541" s="484"/>
      <c r="L541" s="484"/>
      <c r="M541" s="484"/>
      <c r="N541" s="174">
        <v>200</v>
      </c>
      <c r="O541" s="174"/>
      <c r="P541" s="174"/>
      <c r="Q541" s="174"/>
      <c r="R541" s="175" t="e">
        <f t="shared" si="56"/>
        <v>#DIV/0!</v>
      </c>
      <c r="S541" s="175">
        <f t="shared" si="57"/>
        <v>0</v>
      </c>
      <c r="T541" s="175">
        <f t="shared" si="58"/>
        <v>0</v>
      </c>
      <c r="U541" s="176">
        <f>IF(N541="nio",0,IF(N541&gt;0,VLOOKUP(H541,'3-Productie normen'!A:S,VLOOKUP(N541,'3-Productie normen'!S:T,2,FALSE),FALSE)))</f>
        <v>0</v>
      </c>
      <c r="V541" s="176">
        <f t="shared" si="59"/>
        <v>0</v>
      </c>
      <c r="W541" s="176">
        <f t="shared" si="60"/>
        <v>0</v>
      </c>
      <c r="X541" s="176">
        <f t="shared" si="61"/>
        <v>0</v>
      </c>
      <c r="Y541" s="666">
        <f>VLOOKUP(H541,'3-Productie normen'!A:S,13,FALSE)</f>
        <v>3</v>
      </c>
      <c r="Z541" s="177"/>
      <c r="AB541" s="138">
        <f t="shared" si="62"/>
        <v>700</v>
      </c>
    </row>
    <row r="542" spans="1:28" ht="14.1" customHeight="1">
      <c r="A542" s="152">
        <v>542</v>
      </c>
      <c r="B542" s="171" t="s">
        <v>978</v>
      </c>
      <c r="C542" s="566" t="s">
        <v>1882</v>
      </c>
      <c r="D542" s="526">
        <v>1</v>
      </c>
      <c r="E542" s="526"/>
      <c r="F542" s="184" t="s">
        <v>1073</v>
      </c>
      <c r="G542" s="184" t="s">
        <v>1153</v>
      </c>
      <c r="H542" s="184" t="s">
        <v>1073</v>
      </c>
      <c r="I542" s="184" t="s">
        <v>1154</v>
      </c>
      <c r="J542" s="649">
        <v>125</v>
      </c>
      <c r="K542" s="484"/>
      <c r="L542" s="484"/>
      <c r="M542" s="484"/>
      <c r="N542" s="174">
        <v>200</v>
      </c>
      <c r="O542" s="174"/>
      <c r="P542" s="174"/>
      <c r="Q542" s="174"/>
      <c r="R542" s="175" t="e">
        <f t="shared" si="56"/>
        <v>#DIV/0!</v>
      </c>
      <c r="S542" s="175">
        <f t="shared" si="57"/>
        <v>0</v>
      </c>
      <c r="T542" s="175">
        <f t="shared" si="58"/>
        <v>0</v>
      </c>
      <c r="U542" s="176">
        <f>IF(N542="nio",0,IF(N542&gt;0,VLOOKUP(H542,'3-Productie normen'!A:S,VLOOKUP(N542,'3-Productie normen'!S:T,2,FALSE),FALSE)))</f>
        <v>0</v>
      </c>
      <c r="V542" s="176">
        <f t="shared" si="59"/>
        <v>0</v>
      </c>
      <c r="W542" s="176">
        <f t="shared" si="60"/>
        <v>0</v>
      </c>
      <c r="X542" s="176">
        <f t="shared" si="61"/>
        <v>0</v>
      </c>
      <c r="Y542" s="666">
        <f>VLOOKUP(H542,'3-Productie normen'!A:S,13,FALSE)</f>
        <v>7</v>
      </c>
      <c r="Z542" s="177"/>
      <c r="AB542" s="138">
        <f t="shared" si="62"/>
        <v>25000</v>
      </c>
    </row>
    <row r="543" spans="1:28" ht="14.1" customHeight="1">
      <c r="A543" s="152">
        <v>543</v>
      </c>
      <c r="B543" s="171" t="s">
        <v>978</v>
      </c>
      <c r="C543" s="566" t="s">
        <v>1882</v>
      </c>
      <c r="D543" s="526">
        <v>1</v>
      </c>
      <c r="E543" s="526"/>
      <c r="F543" s="184" t="s">
        <v>1073</v>
      </c>
      <c r="G543" s="184" t="s">
        <v>1155</v>
      </c>
      <c r="H543" s="184" t="s">
        <v>1073</v>
      </c>
      <c r="I543" s="184" t="s">
        <v>1156</v>
      </c>
      <c r="J543" s="649">
        <v>118</v>
      </c>
      <c r="K543" s="484"/>
      <c r="L543" s="484"/>
      <c r="M543" s="484"/>
      <c r="N543" s="174">
        <v>200</v>
      </c>
      <c r="O543" s="174"/>
      <c r="P543" s="174"/>
      <c r="Q543" s="174"/>
      <c r="R543" s="175" t="e">
        <f t="shared" si="56"/>
        <v>#DIV/0!</v>
      </c>
      <c r="S543" s="175">
        <f t="shared" si="57"/>
        <v>0</v>
      </c>
      <c r="T543" s="175">
        <f t="shared" si="58"/>
        <v>0</v>
      </c>
      <c r="U543" s="176">
        <f>IF(N543="nio",0,IF(N543&gt;0,VLOOKUP(H543,'3-Productie normen'!A:S,VLOOKUP(N543,'3-Productie normen'!S:T,2,FALSE),FALSE)))</f>
        <v>0</v>
      </c>
      <c r="V543" s="176">
        <f t="shared" si="59"/>
        <v>0</v>
      </c>
      <c r="W543" s="176">
        <f t="shared" si="60"/>
        <v>0</v>
      </c>
      <c r="X543" s="176">
        <f t="shared" si="61"/>
        <v>0</v>
      </c>
      <c r="Y543" s="666">
        <f>VLOOKUP(H543,'3-Productie normen'!A:S,13,FALSE)</f>
        <v>7</v>
      </c>
      <c r="Z543" s="177"/>
      <c r="AB543" s="138">
        <f t="shared" si="62"/>
        <v>23600</v>
      </c>
    </row>
    <row r="544" spans="1:28" ht="14.1" customHeight="1">
      <c r="A544" s="152">
        <v>544</v>
      </c>
      <c r="B544" s="171" t="s">
        <v>978</v>
      </c>
      <c r="C544" s="566" t="s">
        <v>1882</v>
      </c>
      <c r="D544" s="526">
        <v>2</v>
      </c>
      <c r="E544" s="526" t="s">
        <v>1157</v>
      </c>
      <c r="F544" s="184" t="s">
        <v>1073</v>
      </c>
      <c r="G544" s="184" t="s">
        <v>1158</v>
      </c>
      <c r="H544" s="184" t="s">
        <v>1073</v>
      </c>
      <c r="I544" s="184" t="s">
        <v>111</v>
      </c>
      <c r="J544" s="649">
        <v>111</v>
      </c>
      <c r="K544" s="484"/>
      <c r="L544" s="484"/>
      <c r="M544" s="484"/>
      <c r="N544" s="174">
        <v>200</v>
      </c>
      <c r="O544" s="174"/>
      <c r="P544" s="174"/>
      <c r="Q544" s="174"/>
      <c r="R544" s="175" t="e">
        <f t="shared" si="56"/>
        <v>#DIV/0!</v>
      </c>
      <c r="S544" s="175">
        <f t="shared" si="57"/>
        <v>0</v>
      </c>
      <c r="T544" s="175">
        <f t="shared" si="58"/>
        <v>0</v>
      </c>
      <c r="U544" s="176">
        <f>IF(N544="nio",0,IF(N544&gt;0,VLOOKUP(H544,'3-Productie normen'!A:S,VLOOKUP(N544,'3-Productie normen'!S:T,2,FALSE),FALSE)))</f>
        <v>0</v>
      </c>
      <c r="V544" s="176">
        <f t="shared" si="59"/>
        <v>0</v>
      </c>
      <c r="W544" s="176">
        <f t="shared" si="60"/>
        <v>0</v>
      </c>
      <c r="X544" s="176">
        <f t="shared" si="61"/>
        <v>0</v>
      </c>
      <c r="Y544" s="666">
        <f>VLOOKUP(H544,'3-Productie normen'!A:S,13,FALSE)</f>
        <v>7</v>
      </c>
      <c r="Z544" s="177"/>
      <c r="AB544" s="138">
        <f t="shared" si="62"/>
        <v>22200</v>
      </c>
    </row>
    <row r="545" spans="1:28" ht="14.1" customHeight="1">
      <c r="A545" s="152">
        <v>545</v>
      </c>
      <c r="B545" s="171" t="s">
        <v>978</v>
      </c>
      <c r="C545" s="566" t="s">
        <v>1882</v>
      </c>
      <c r="D545" s="526">
        <v>1</v>
      </c>
      <c r="E545" s="526"/>
      <c r="F545" s="184" t="s">
        <v>1046</v>
      </c>
      <c r="G545" s="184" t="s">
        <v>1159</v>
      </c>
      <c r="H545" s="137" t="s">
        <v>1856</v>
      </c>
      <c r="I545" s="184" t="s">
        <v>320</v>
      </c>
      <c r="J545" s="649">
        <v>110</v>
      </c>
      <c r="K545" s="484"/>
      <c r="L545" s="484"/>
      <c r="M545" s="484"/>
      <c r="N545" s="174">
        <v>200</v>
      </c>
      <c r="O545" s="174"/>
      <c r="P545" s="174"/>
      <c r="Q545" s="174"/>
      <c r="R545" s="175" t="e">
        <f t="shared" si="56"/>
        <v>#DIV/0!</v>
      </c>
      <c r="S545" s="175">
        <f t="shared" si="57"/>
        <v>0</v>
      </c>
      <c r="T545" s="175">
        <f t="shared" si="58"/>
        <v>0</v>
      </c>
      <c r="U545" s="176">
        <f>IF(N545="nio",0,IF(N545&gt;0,VLOOKUP(H545,'3-Productie normen'!A:S,VLOOKUP(N545,'3-Productie normen'!S:T,2,FALSE),FALSE)))</f>
        <v>0</v>
      </c>
      <c r="V545" s="176">
        <f t="shared" si="59"/>
        <v>0</v>
      </c>
      <c r="W545" s="176">
        <f t="shared" si="60"/>
        <v>0</v>
      </c>
      <c r="X545" s="176">
        <f t="shared" si="61"/>
        <v>0</v>
      </c>
      <c r="Y545" s="666">
        <f>VLOOKUP(H545,'3-Productie normen'!A:S,13,FALSE)</f>
        <v>5</v>
      </c>
      <c r="Z545" s="177"/>
      <c r="AB545" s="138">
        <f t="shared" si="62"/>
        <v>22000</v>
      </c>
    </row>
    <row r="546" spans="1:28" ht="14.1" customHeight="1">
      <c r="A546" s="152">
        <v>546</v>
      </c>
      <c r="B546" s="171" t="s">
        <v>978</v>
      </c>
      <c r="C546" s="566" t="s">
        <v>1882</v>
      </c>
      <c r="D546" s="526">
        <v>2</v>
      </c>
      <c r="E546" s="526" t="s">
        <v>1160</v>
      </c>
      <c r="F546" s="184" t="s">
        <v>1073</v>
      </c>
      <c r="G546" s="184" t="s">
        <v>1161</v>
      </c>
      <c r="H546" s="184" t="s">
        <v>1073</v>
      </c>
      <c r="I546" s="184" t="s">
        <v>111</v>
      </c>
      <c r="J546" s="649">
        <v>106</v>
      </c>
      <c r="K546" s="484"/>
      <c r="L546" s="484"/>
      <c r="M546" s="484"/>
      <c r="N546" s="174">
        <v>200</v>
      </c>
      <c r="O546" s="174"/>
      <c r="P546" s="174"/>
      <c r="Q546" s="174"/>
      <c r="R546" s="175" t="e">
        <f t="shared" si="56"/>
        <v>#DIV/0!</v>
      </c>
      <c r="S546" s="175">
        <f t="shared" si="57"/>
        <v>0</v>
      </c>
      <c r="T546" s="175">
        <f t="shared" si="58"/>
        <v>0</v>
      </c>
      <c r="U546" s="176">
        <f>IF(N546="nio",0,IF(N546&gt;0,VLOOKUP(H546,'3-Productie normen'!A:S,VLOOKUP(N546,'3-Productie normen'!S:T,2,FALSE),FALSE)))</f>
        <v>0</v>
      </c>
      <c r="V546" s="176">
        <f t="shared" si="59"/>
        <v>0</v>
      </c>
      <c r="W546" s="176">
        <f t="shared" si="60"/>
        <v>0</v>
      </c>
      <c r="X546" s="176">
        <f t="shared" si="61"/>
        <v>0</v>
      </c>
      <c r="Y546" s="666">
        <f>VLOOKUP(H546,'3-Productie normen'!A:S,13,FALSE)</f>
        <v>7</v>
      </c>
      <c r="Z546" s="177"/>
      <c r="AB546" s="138">
        <f t="shared" si="62"/>
        <v>21200</v>
      </c>
    </row>
    <row r="547" spans="1:28" ht="14.1" customHeight="1">
      <c r="A547" s="152">
        <v>547</v>
      </c>
      <c r="B547" s="171" t="s">
        <v>978</v>
      </c>
      <c r="C547" s="566" t="s">
        <v>1882</v>
      </c>
      <c r="D547" s="526">
        <v>2</v>
      </c>
      <c r="E547" s="526" t="s">
        <v>1162</v>
      </c>
      <c r="F547" s="184" t="s">
        <v>1073</v>
      </c>
      <c r="G547" s="184" t="s">
        <v>1163</v>
      </c>
      <c r="H547" s="184" t="s">
        <v>1073</v>
      </c>
      <c r="I547" s="184" t="s">
        <v>111</v>
      </c>
      <c r="J547" s="649">
        <v>92</v>
      </c>
      <c r="K547" s="484"/>
      <c r="L547" s="484"/>
      <c r="M547" s="484"/>
      <c r="N547" s="174">
        <v>200</v>
      </c>
      <c r="O547" s="174"/>
      <c r="P547" s="174"/>
      <c r="Q547" s="174"/>
      <c r="R547" s="175" t="e">
        <f t="shared" si="56"/>
        <v>#DIV/0!</v>
      </c>
      <c r="S547" s="175">
        <f t="shared" si="57"/>
        <v>0</v>
      </c>
      <c r="T547" s="175">
        <f t="shared" si="58"/>
        <v>0</v>
      </c>
      <c r="U547" s="176">
        <f>IF(N547="nio",0,IF(N547&gt;0,VLOOKUP(H547,'3-Productie normen'!A:S,VLOOKUP(N547,'3-Productie normen'!S:T,2,FALSE),FALSE)))</f>
        <v>0</v>
      </c>
      <c r="V547" s="176">
        <f t="shared" si="59"/>
        <v>0</v>
      </c>
      <c r="W547" s="176">
        <f t="shared" si="60"/>
        <v>0</v>
      </c>
      <c r="X547" s="176">
        <f t="shared" si="61"/>
        <v>0</v>
      </c>
      <c r="Y547" s="666">
        <f>VLOOKUP(H547,'3-Productie normen'!A:S,13,FALSE)</f>
        <v>7</v>
      </c>
      <c r="Z547" s="177"/>
      <c r="AB547" s="138">
        <f t="shared" si="62"/>
        <v>18400</v>
      </c>
    </row>
    <row r="548" spans="1:28" ht="14.1" customHeight="1">
      <c r="A548" s="152">
        <v>548</v>
      </c>
      <c r="B548" s="171" t="s">
        <v>978</v>
      </c>
      <c r="C548" s="566" t="s">
        <v>1882</v>
      </c>
      <c r="D548" s="526">
        <v>1</v>
      </c>
      <c r="E548" s="526" t="s">
        <v>1164</v>
      </c>
      <c r="F548" s="184" t="s">
        <v>1073</v>
      </c>
      <c r="G548" s="184" t="s">
        <v>1165</v>
      </c>
      <c r="H548" s="184" t="s">
        <v>1073</v>
      </c>
      <c r="I548" s="184" t="s">
        <v>320</v>
      </c>
      <c r="J548" s="649">
        <v>68</v>
      </c>
      <c r="K548" s="484"/>
      <c r="L548" s="484"/>
      <c r="M548" s="484"/>
      <c r="N548" s="174">
        <v>200</v>
      </c>
      <c r="O548" s="174"/>
      <c r="P548" s="174"/>
      <c r="Q548" s="174"/>
      <c r="R548" s="175" t="e">
        <f t="shared" si="56"/>
        <v>#DIV/0!</v>
      </c>
      <c r="S548" s="175">
        <f t="shared" si="57"/>
        <v>0</v>
      </c>
      <c r="T548" s="175">
        <f t="shared" si="58"/>
        <v>0</v>
      </c>
      <c r="U548" s="176">
        <f>IF(N548="nio",0,IF(N548&gt;0,VLOOKUP(H548,'3-Productie normen'!A:S,VLOOKUP(N548,'3-Productie normen'!S:T,2,FALSE),FALSE)))</f>
        <v>0</v>
      </c>
      <c r="V548" s="176">
        <f t="shared" si="59"/>
        <v>0</v>
      </c>
      <c r="W548" s="176">
        <f t="shared" si="60"/>
        <v>0</v>
      </c>
      <c r="X548" s="176">
        <f t="shared" si="61"/>
        <v>0</v>
      </c>
      <c r="Y548" s="666">
        <f>VLOOKUP(H548,'3-Productie normen'!A:S,13,FALSE)</f>
        <v>7</v>
      </c>
      <c r="Z548" s="177"/>
      <c r="AB548" s="138">
        <f t="shared" si="62"/>
        <v>13600</v>
      </c>
    </row>
    <row r="549" spans="1:28" ht="14.1" customHeight="1">
      <c r="A549" s="152">
        <v>549</v>
      </c>
      <c r="B549" s="171" t="s">
        <v>978</v>
      </c>
      <c r="C549" s="566" t="s">
        <v>1882</v>
      </c>
      <c r="D549" s="526">
        <v>1</v>
      </c>
      <c r="E549" s="526"/>
      <c r="F549" s="184" t="s">
        <v>1166</v>
      </c>
      <c r="G549" s="184" t="s">
        <v>1167</v>
      </c>
      <c r="H549" s="184" t="s">
        <v>1856</v>
      </c>
      <c r="I549" s="184" t="s">
        <v>320</v>
      </c>
      <c r="J549" s="649">
        <v>60</v>
      </c>
      <c r="K549" s="484"/>
      <c r="L549" s="484"/>
      <c r="M549" s="484"/>
      <c r="N549" s="174">
        <v>200</v>
      </c>
      <c r="O549" s="174"/>
      <c r="P549" s="174"/>
      <c r="Q549" s="174"/>
      <c r="R549" s="175" t="e">
        <f t="shared" si="56"/>
        <v>#DIV/0!</v>
      </c>
      <c r="S549" s="175">
        <f t="shared" si="57"/>
        <v>0</v>
      </c>
      <c r="T549" s="175">
        <f t="shared" si="58"/>
        <v>0</v>
      </c>
      <c r="U549" s="176">
        <f>IF(N549="nio",0,IF(N549&gt;0,VLOOKUP(H549,'3-Productie normen'!A:S,VLOOKUP(N549,'3-Productie normen'!S:T,2,FALSE),FALSE)))</f>
        <v>0</v>
      </c>
      <c r="V549" s="176">
        <f t="shared" si="59"/>
        <v>0</v>
      </c>
      <c r="W549" s="176">
        <f t="shared" si="60"/>
        <v>0</v>
      </c>
      <c r="X549" s="176">
        <f t="shared" si="61"/>
        <v>0</v>
      </c>
      <c r="Y549" s="666">
        <f>VLOOKUP(H549,'3-Productie normen'!A:S,13,FALSE)</f>
        <v>5</v>
      </c>
      <c r="Z549" s="177"/>
      <c r="AB549" s="138">
        <f t="shared" si="62"/>
        <v>12000</v>
      </c>
    </row>
    <row r="550" spans="1:28" ht="14.1" customHeight="1">
      <c r="A550" s="152">
        <v>550</v>
      </c>
      <c r="B550" s="171" t="s">
        <v>978</v>
      </c>
      <c r="C550" s="566" t="s">
        <v>1882</v>
      </c>
      <c r="D550" s="526">
        <v>1</v>
      </c>
      <c r="E550" s="526" t="s">
        <v>1168</v>
      </c>
      <c r="F550" s="184" t="s">
        <v>1073</v>
      </c>
      <c r="G550" s="184" t="s">
        <v>1165</v>
      </c>
      <c r="H550" s="184" t="s">
        <v>1073</v>
      </c>
      <c r="I550" s="184" t="s">
        <v>320</v>
      </c>
      <c r="J550" s="649">
        <v>52</v>
      </c>
      <c r="K550" s="484"/>
      <c r="L550" s="484"/>
      <c r="M550" s="484"/>
      <c r="N550" s="174">
        <v>200</v>
      </c>
      <c r="O550" s="174"/>
      <c r="P550" s="174"/>
      <c r="Q550" s="174"/>
      <c r="R550" s="175" t="e">
        <f t="shared" si="56"/>
        <v>#DIV/0!</v>
      </c>
      <c r="S550" s="175">
        <f t="shared" si="57"/>
        <v>0</v>
      </c>
      <c r="T550" s="175">
        <f t="shared" si="58"/>
        <v>0</v>
      </c>
      <c r="U550" s="176">
        <f>IF(N550="nio",0,IF(N550&gt;0,VLOOKUP(H550,'3-Productie normen'!A:S,VLOOKUP(N550,'3-Productie normen'!S:T,2,FALSE),FALSE)))</f>
        <v>0</v>
      </c>
      <c r="V550" s="176">
        <f t="shared" si="59"/>
        <v>0</v>
      </c>
      <c r="W550" s="176">
        <f t="shared" si="60"/>
        <v>0</v>
      </c>
      <c r="X550" s="176">
        <f t="shared" si="61"/>
        <v>0</v>
      </c>
      <c r="Y550" s="666">
        <f>VLOOKUP(H550,'3-Productie normen'!A:S,13,FALSE)</f>
        <v>7</v>
      </c>
      <c r="Z550" s="177"/>
      <c r="AB550" s="138">
        <f t="shared" si="62"/>
        <v>10400</v>
      </c>
    </row>
    <row r="551" spans="1:28" ht="14.1" customHeight="1">
      <c r="A551" s="152">
        <v>551</v>
      </c>
      <c r="B551" s="171" t="s">
        <v>978</v>
      </c>
      <c r="C551" s="566" t="s">
        <v>1882</v>
      </c>
      <c r="D551" s="526">
        <v>1</v>
      </c>
      <c r="E551" s="526" t="s">
        <v>1169</v>
      </c>
      <c r="F551" s="184" t="s">
        <v>1073</v>
      </c>
      <c r="G551" s="184" t="s">
        <v>1165</v>
      </c>
      <c r="H551" s="184" t="s">
        <v>1073</v>
      </c>
      <c r="I551" s="184" t="s">
        <v>320</v>
      </c>
      <c r="J551" s="649">
        <v>46</v>
      </c>
      <c r="K551" s="484"/>
      <c r="L551" s="484"/>
      <c r="M551" s="484"/>
      <c r="N551" s="174">
        <v>200</v>
      </c>
      <c r="O551" s="174"/>
      <c r="P551" s="174"/>
      <c r="Q551" s="174"/>
      <c r="R551" s="175" t="e">
        <f t="shared" si="56"/>
        <v>#DIV/0!</v>
      </c>
      <c r="S551" s="175">
        <f t="shared" si="57"/>
        <v>0</v>
      </c>
      <c r="T551" s="175">
        <f t="shared" si="58"/>
        <v>0</v>
      </c>
      <c r="U551" s="176">
        <f>IF(N551="nio",0,IF(N551&gt;0,VLOOKUP(H551,'3-Productie normen'!A:S,VLOOKUP(N551,'3-Productie normen'!S:T,2,FALSE),FALSE)))</f>
        <v>0</v>
      </c>
      <c r="V551" s="176">
        <f t="shared" si="59"/>
        <v>0</v>
      </c>
      <c r="W551" s="176">
        <f t="shared" si="60"/>
        <v>0</v>
      </c>
      <c r="X551" s="176">
        <f t="shared" si="61"/>
        <v>0</v>
      </c>
      <c r="Y551" s="666">
        <f>VLOOKUP(H551,'3-Productie normen'!A:S,13,FALSE)</f>
        <v>7</v>
      </c>
      <c r="Z551" s="177"/>
      <c r="AB551" s="138">
        <f t="shared" si="62"/>
        <v>9200</v>
      </c>
    </row>
    <row r="552" spans="1:28" ht="14.1" customHeight="1">
      <c r="A552" s="152">
        <v>552</v>
      </c>
      <c r="B552" s="171" t="s">
        <v>978</v>
      </c>
      <c r="C552" s="566" t="s">
        <v>1882</v>
      </c>
      <c r="D552" s="526">
        <v>2</v>
      </c>
      <c r="E552" s="526">
        <v>3</v>
      </c>
      <c r="F552" s="184" t="s">
        <v>281</v>
      </c>
      <c r="G552" s="184" t="s">
        <v>1170</v>
      </c>
      <c r="H552" s="173" t="s">
        <v>1857</v>
      </c>
      <c r="I552" s="184" t="s">
        <v>320</v>
      </c>
      <c r="J552" s="649">
        <v>37</v>
      </c>
      <c r="K552" s="484"/>
      <c r="L552" s="484"/>
      <c r="M552" s="484"/>
      <c r="N552" s="174">
        <v>120</v>
      </c>
      <c r="O552" s="174"/>
      <c r="P552" s="174"/>
      <c r="Q552" s="174"/>
      <c r="R552" s="175" t="e">
        <f t="shared" si="56"/>
        <v>#DIV/0!</v>
      </c>
      <c r="S552" s="175">
        <f t="shared" si="57"/>
        <v>0</v>
      </c>
      <c r="T552" s="175">
        <f t="shared" si="58"/>
        <v>0</v>
      </c>
      <c r="U552" s="176">
        <f>IF(N552="nio",0,IF(N552&gt;0,VLOOKUP(H552,'3-Productie normen'!A:S,VLOOKUP(N552,'3-Productie normen'!S:T,2,FALSE),FALSE)))</f>
        <v>0</v>
      </c>
      <c r="V552" s="176">
        <f t="shared" si="59"/>
        <v>0</v>
      </c>
      <c r="W552" s="176">
        <f t="shared" si="60"/>
        <v>0</v>
      </c>
      <c r="X552" s="176">
        <f t="shared" si="61"/>
        <v>0</v>
      </c>
      <c r="Y552" s="666">
        <f>VLOOKUP(H552,'3-Productie normen'!A:S,13,FALSE)</f>
        <v>1</v>
      </c>
      <c r="Z552" s="177"/>
      <c r="AB552" s="138">
        <f t="shared" si="62"/>
        <v>4440</v>
      </c>
    </row>
    <row r="553" spans="1:28" ht="14.1" customHeight="1">
      <c r="A553" s="152">
        <v>553</v>
      </c>
      <c r="B553" s="171" t="s">
        <v>978</v>
      </c>
      <c r="C553" s="566" t="s">
        <v>1882</v>
      </c>
      <c r="D553" s="526">
        <v>2</v>
      </c>
      <c r="E553" s="526"/>
      <c r="F553" s="184" t="s">
        <v>1166</v>
      </c>
      <c r="G553" s="184" t="s">
        <v>1167</v>
      </c>
      <c r="H553" s="184" t="s">
        <v>1856</v>
      </c>
      <c r="I553" s="184" t="s">
        <v>320</v>
      </c>
      <c r="J553" s="649">
        <v>31.5</v>
      </c>
      <c r="K553" s="484"/>
      <c r="L553" s="484"/>
      <c r="M553" s="484"/>
      <c r="N553" s="174">
        <v>200</v>
      </c>
      <c r="O553" s="174"/>
      <c r="P553" s="174"/>
      <c r="Q553" s="174"/>
      <c r="R553" s="175" t="e">
        <f t="shared" si="56"/>
        <v>#DIV/0!</v>
      </c>
      <c r="S553" s="175">
        <f t="shared" si="57"/>
        <v>0</v>
      </c>
      <c r="T553" s="175">
        <f t="shared" si="58"/>
        <v>0</v>
      </c>
      <c r="U553" s="176">
        <f>IF(N553="nio",0,IF(N553&gt;0,VLOOKUP(H553,'3-Productie normen'!A:S,VLOOKUP(N553,'3-Productie normen'!S:T,2,FALSE),FALSE)))</f>
        <v>0</v>
      </c>
      <c r="V553" s="176">
        <f t="shared" si="59"/>
        <v>0</v>
      </c>
      <c r="W553" s="176">
        <f t="shared" si="60"/>
        <v>0</v>
      </c>
      <c r="X553" s="176">
        <f t="shared" si="61"/>
        <v>0</v>
      </c>
      <c r="Y553" s="666">
        <f>VLOOKUP(H553,'3-Productie normen'!A:S,13,FALSE)</f>
        <v>5</v>
      </c>
      <c r="Z553" s="177"/>
      <c r="AB553" s="138">
        <f t="shared" si="62"/>
        <v>6300</v>
      </c>
    </row>
    <row r="554" spans="1:28" ht="14.1" customHeight="1">
      <c r="A554" s="152">
        <v>554</v>
      </c>
      <c r="B554" s="171" t="s">
        <v>978</v>
      </c>
      <c r="C554" s="566" t="s">
        <v>1882</v>
      </c>
      <c r="D554" s="526">
        <v>1</v>
      </c>
      <c r="E554" s="526" t="s">
        <v>1171</v>
      </c>
      <c r="F554" s="184" t="s">
        <v>1073</v>
      </c>
      <c r="G554" s="184" t="s">
        <v>1165</v>
      </c>
      <c r="H554" s="184" t="s">
        <v>1073</v>
      </c>
      <c r="I554" s="184" t="s">
        <v>320</v>
      </c>
      <c r="J554" s="649">
        <v>30</v>
      </c>
      <c r="K554" s="484"/>
      <c r="L554" s="484"/>
      <c r="M554" s="484"/>
      <c r="N554" s="174">
        <v>200</v>
      </c>
      <c r="O554" s="174"/>
      <c r="P554" s="174"/>
      <c r="Q554" s="174"/>
      <c r="R554" s="175" t="e">
        <f t="shared" si="56"/>
        <v>#DIV/0!</v>
      </c>
      <c r="S554" s="175">
        <f t="shared" si="57"/>
        <v>0</v>
      </c>
      <c r="T554" s="175">
        <f t="shared" si="58"/>
        <v>0</v>
      </c>
      <c r="U554" s="176">
        <f>IF(N554="nio",0,IF(N554&gt;0,VLOOKUP(H554,'3-Productie normen'!A:S,VLOOKUP(N554,'3-Productie normen'!S:T,2,FALSE),FALSE)))</f>
        <v>0</v>
      </c>
      <c r="V554" s="176">
        <f t="shared" si="59"/>
        <v>0</v>
      </c>
      <c r="W554" s="176">
        <f t="shared" si="60"/>
        <v>0</v>
      </c>
      <c r="X554" s="176">
        <f t="shared" si="61"/>
        <v>0</v>
      </c>
      <c r="Y554" s="666">
        <f>VLOOKUP(H554,'3-Productie normen'!A:S,13,FALSE)</f>
        <v>7</v>
      </c>
      <c r="Z554" s="177"/>
      <c r="AB554" s="138">
        <f t="shared" si="62"/>
        <v>6000</v>
      </c>
    </row>
    <row r="555" spans="1:28" ht="14.1" customHeight="1">
      <c r="A555" s="152">
        <v>555</v>
      </c>
      <c r="B555" s="171" t="s">
        <v>978</v>
      </c>
      <c r="C555" s="566" t="s">
        <v>1882</v>
      </c>
      <c r="D555" s="526">
        <v>1</v>
      </c>
      <c r="E555" s="526" t="s">
        <v>1172</v>
      </c>
      <c r="F555" s="184" t="s">
        <v>1073</v>
      </c>
      <c r="G555" s="184" t="s">
        <v>1165</v>
      </c>
      <c r="H555" s="184" t="s">
        <v>1073</v>
      </c>
      <c r="I555" s="184" t="s">
        <v>320</v>
      </c>
      <c r="J555" s="649">
        <v>25</v>
      </c>
      <c r="K555" s="484"/>
      <c r="L555" s="484"/>
      <c r="M555" s="484"/>
      <c r="N555" s="174">
        <v>200</v>
      </c>
      <c r="O555" s="174"/>
      <c r="P555" s="174"/>
      <c r="Q555" s="174"/>
      <c r="R555" s="175" t="e">
        <f t="shared" si="56"/>
        <v>#DIV/0!</v>
      </c>
      <c r="S555" s="175">
        <f t="shared" si="57"/>
        <v>0</v>
      </c>
      <c r="T555" s="175">
        <f t="shared" si="58"/>
        <v>0</v>
      </c>
      <c r="U555" s="176">
        <f>IF(N555="nio",0,IF(N555&gt;0,VLOOKUP(H555,'3-Productie normen'!A:S,VLOOKUP(N555,'3-Productie normen'!S:T,2,FALSE),FALSE)))</f>
        <v>0</v>
      </c>
      <c r="V555" s="176">
        <f t="shared" si="59"/>
        <v>0</v>
      </c>
      <c r="W555" s="176">
        <f t="shared" si="60"/>
        <v>0</v>
      </c>
      <c r="X555" s="176">
        <f t="shared" si="61"/>
        <v>0</v>
      </c>
      <c r="Y555" s="666">
        <f>VLOOKUP(H555,'3-Productie normen'!A:S,13,FALSE)</f>
        <v>7</v>
      </c>
      <c r="Z555" s="177"/>
      <c r="AB555" s="138">
        <f t="shared" si="62"/>
        <v>5000</v>
      </c>
    </row>
    <row r="556" spans="1:28" ht="14.1" customHeight="1">
      <c r="A556" s="152">
        <v>556</v>
      </c>
      <c r="B556" s="171" t="s">
        <v>978</v>
      </c>
      <c r="C556" s="566" t="s">
        <v>1882</v>
      </c>
      <c r="D556" s="526">
        <v>1</v>
      </c>
      <c r="E556" s="526" t="s">
        <v>1173</v>
      </c>
      <c r="F556" s="184" t="s">
        <v>1073</v>
      </c>
      <c r="G556" s="184" t="s">
        <v>1165</v>
      </c>
      <c r="H556" s="184" t="s">
        <v>1073</v>
      </c>
      <c r="I556" s="184" t="s">
        <v>1154</v>
      </c>
      <c r="J556" s="649">
        <v>21</v>
      </c>
      <c r="K556" s="484"/>
      <c r="L556" s="484"/>
      <c r="M556" s="484"/>
      <c r="N556" s="174">
        <v>200</v>
      </c>
      <c r="O556" s="174"/>
      <c r="P556" s="174"/>
      <c r="Q556" s="174"/>
      <c r="R556" s="175" t="e">
        <f t="shared" si="56"/>
        <v>#DIV/0!</v>
      </c>
      <c r="S556" s="175">
        <f t="shared" si="57"/>
        <v>0</v>
      </c>
      <c r="T556" s="175">
        <f t="shared" si="58"/>
        <v>0</v>
      </c>
      <c r="U556" s="176">
        <f>IF(N556="nio",0,IF(N556&gt;0,VLOOKUP(H556,'3-Productie normen'!A:S,VLOOKUP(N556,'3-Productie normen'!S:T,2,FALSE),FALSE)))</f>
        <v>0</v>
      </c>
      <c r="V556" s="176">
        <f t="shared" si="59"/>
        <v>0</v>
      </c>
      <c r="W556" s="176">
        <f t="shared" si="60"/>
        <v>0</v>
      </c>
      <c r="X556" s="176">
        <f t="shared" si="61"/>
        <v>0</v>
      </c>
      <c r="Y556" s="666">
        <f>VLOOKUP(H556,'3-Productie normen'!A:S,13,FALSE)</f>
        <v>7</v>
      </c>
      <c r="Z556" s="177"/>
      <c r="AB556" s="138">
        <f t="shared" si="62"/>
        <v>4200</v>
      </c>
    </row>
    <row r="557" spans="1:28" ht="14.1" customHeight="1">
      <c r="A557" s="152">
        <v>557</v>
      </c>
      <c r="B557" s="171" t="s">
        <v>978</v>
      </c>
      <c r="C557" s="566" t="s">
        <v>1882</v>
      </c>
      <c r="D557" s="526">
        <v>1</v>
      </c>
      <c r="E557" s="526" t="s">
        <v>1174</v>
      </c>
      <c r="F557" s="184" t="s">
        <v>1073</v>
      </c>
      <c r="G557" s="184" t="s">
        <v>1165</v>
      </c>
      <c r="H557" s="184" t="s">
        <v>1073</v>
      </c>
      <c r="I557" s="184" t="s">
        <v>1154</v>
      </c>
      <c r="J557" s="649">
        <v>21</v>
      </c>
      <c r="K557" s="484"/>
      <c r="L557" s="484"/>
      <c r="M557" s="484"/>
      <c r="N557" s="174">
        <v>200</v>
      </c>
      <c r="O557" s="174"/>
      <c r="P557" s="174"/>
      <c r="Q557" s="174"/>
      <c r="R557" s="175" t="e">
        <f t="shared" si="56"/>
        <v>#DIV/0!</v>
      </c>
      <c r="S557" s="175">
        <f t="shared" si="57"/>
        <v>0</v>
      </c>
      <c r="T557" s="175">
        <f t="shared" si="58"/>
        <v>0</v>
      </c>
      <c r="U557" s="176">
        <f>IF(N557="nio",0,IF(N557&gt;0,VLOOKUP(H557,'3-Productie normen'!A:S,VLOOKUP(N557,'3-Productie normen'!S:T,2,FALSE),FALSE)))</f>
        <v>0</v>
      </c>
      <c r="V557" s="176">
        <f t="shared" si="59"/>
        <v>0</v>
      </c>
      <c r="W557" s="176">
        <f t="shared" si="60"/>
        <v>0</v>
      </c>
      <c r="X557" s="176">
        <f t="shared" si="61"/>
        <v>0</v>
      </c>
      <c r="Y557" s="666">
        <f>VLOOKUP(H557,'3-Productie normen'!A:S,13,FALSE)</f>
        <v>7</v>
      </c>
      <c r="Z557" s="177"/>
      <c r="AB557" s="138">
        <f t="shared" si="62"/>
        <v>4200</v>
      </c>
    </row>
    <row r="558" spans="1:28" ht="14.1" customHeight="1">
      <c r="A558" s="152">
        <v>558</v>
      </c>
      <c r="B558" s="171" t="s">
        <v>978</v>
      </c>
      <c r="C558" s="566" t="s">
        <v>1882</v>
      </c>
      <c r="D558" s="526">
        <v>2</v>
      </c>
      <c r="E558" s="526"/>
      <c r="F558" s="184" t="s">
        <v>313</v>
      </c>
      <c r="G558" s="184" t="s">
        <v>313</v>
      </c>
      <c r="H558" s="184" t="s">
        <v>1859</v>
      </c>
      <c r="I558" s="184" t="s">
        <v>320</v>
      </c>
      <c r="J558" s="649">
        <v>21</v>
      </c>
      <c r="K558" s="484"/>
      <c r="L558" s="484"/>
      <c r="M558" s="484"/>
      <c r="N558" s="174">
        <v>200</v>
      </c>
      <c r="O558" s="174"/>
      <c r="P558" s="174"/>
      <c r="Q558" s="174"/>
      <c r="R558" s="175" t="e">
        <f t="shared" si="56"/>
        <v>#DIV/0!</v>
      </c>
      <c r="S558" s="175">
        <f t="shared" si="57"/>
        <v>0</v>
      </c>
      <c r="T558" s="175">
        <f t="shared" si="58"/>
        <v>0</v>
      </c>
      <c r="U558" s="176">
        <f>IF(N558="nio",0,IF(N558&gt;0,VLOOKUP(H558,'3-Productie normen'!A:S,VLOOKUP(N558,'3-Productie normen'!S:T,2,FALSE),FALSE)))</f>
        <v>0</v>
      </c>
      <c r="V558" s="176">
        <f t="shared" si="59"/>
        <v>0</v>
      </c>
      <c r="W558" s="176">
        <f t="shared" si="60"/>
        <v>0</v>
      </c>
      <c r="X558" s="176">
        <f t="shared" si="61"/>
        <v>0</v>
      </c>
      <c r="Y558" s="666">
        <f>VLOOKUP(H558,'3-Productie normen'!A:S,13,FALSE)</f>
        <v>2</v>
      </c>
      <c r="Z558" s="177"/>
      <c r="AB558" s="138">
        <f t="shared" si="62"/>
        <v>4200</v>
      </c>
    </row>
    <row r="559" spans="1:28" ht="14.1" customHeight="1">
      <c r="A559" s="152">
        <v>559</v>
      </c>
      <c r="B559" s="171" t="s">
        <v>978</v>
      </c>
      <c r="C559" s="566" t="s">
        <v>1882</v>
      </c>
      <c r="D559" s="526">
        <v>1</v>
      </c>
      <c r="E559" s="526" t="s">
        <v>1175</v>
      </c>
      <c r="F559" s="184" t="s">
        <v>1073</v>
      </c>
      <c r="G559" s="184" t="s">
        <v>1165</v>
      </c>
      <c r="H559" s="184" t="s">
        <v>1073</v>
      </c>
      <c r="I559" s="184" t="s">
        <v>320</v>
      </c>
      <c r="J559" s="649">
        <v>20</v>
      </c>
      <c r="K559" s="484"/>
      <c r="L559" s="484"/>
      <c r="M559" s="484"/>
      <c r="N559" s="174">
        <v>200</v>
      </c>
      <c r="O559" s="174"/>
      <c r="P559" s="174"/>
      <c r="Q559" s="174"/>
      <c r="R559" s="175" t="e">
        <f t="shared" si="56"/>
        <v>#DIV/0!</v>
      </c>
      <c r="S559" s="175">
        <f t="shared" si="57"/>
        <v>0</v>
      </c>
      <c r="T559" s="175">
        <f t="shared" si="58"/>
        <v>0</v>
      </c>
      <c r="U559" s="176">
        <f>IF(N559="nio",0,IF(N559&gt;0,VLOOKUP(H559,'3-Productie normen'!A:S,VLOOKUP(N559,'3-Productie normen'!S:T,2,FALSE),FALSE)))</f>
        <v>0</v>
      </c>
      <c r="V559" s="176">
        <f t="shared" si="59"/>
        <v>0</v>
      </c>
      <c r="W559" s="176">
        <f t="shared" si="60"/>
        <v>0</v>
      </c>
      <c r="X559" s="176">
        <f t="shared" si="61"/>
        <v>0</v>
      </c>
      <c r="Y559" s="666">
        <f>VLOOKUP(H559,'3-Productie normen'!A:S,13,FALSE)</f>
        <v>7</v>
      </c>
      <c r="Z559" s="177"/>
      <c r="AB559" s="138">
        <f t="shared" si="62"/>
        <v>4000</v>
      </c>
    </row>
    <row r="560" spans="1:28" ht="14.1" customHeight="1">
      <c r="A560" s="152">
        <v>560</v>
      </c>
      <c r="B560" s="171" t="s">
        <v>978</v>
      </c>
      <c r="C560" s="566" t="s">
        <v>1882</v>
      </c>
      <c r="D560" s="526">
        <v>2</v>
      </c>
      <c r="E560" s="526">
        <v>2</v>
      </c>
      <c r="F560" s="184" t="s">
        <v>281</v>
      </c>
      <c r="G560" s="184" t="s">
        <v>1176</v>
      </c>
      <c r="H560" s="173" t="s">
        <v>1857</v>
      </c>
      <c r="I560" s="184" t="s">
        <v>320</v>
      </c>
      <c r="J560" s="649">
        <v>20</v>
      </c>
      <c r="K560" s="484"/>
      <c r="L560" s="484"/>
      <c r="M560" s="484"/>
      <c r="N560" s="174">
        <v>120</v>
      </c>
      <c r="O560" s="174"/>
      <c r="P560" s="174"/>
      <c r="Q560" s="174"/>
      <c r="R560" s="175" t="e">
        <f t="shared" si="56"/>
        <v>#DIV/0!</v>
      </c>
      <c r="S560" s="175">
        <f t="shared" si="57"/>
        <v>0</v>
      </c>
      <c r="T560" s="175">
        <f t="shared" si="58"/>
        <v>0</v>
      </c>
      <c r="U560" s="176">
        <f>IF(N560="nio",0,IF(N560&gt;0,VLOOKUP(H560,'3-Productie normen'!A:S,VLOOKUP(N560,'3-Productie normen'!S:T,2,FALSE),FALSE)))</f>
        <v>0</v>
      </c>
      <c r="V560" s="176">
        <f t="shared" si="59"/>
        <v>0</v>
      </c>
      <c r="W560" s="176">
        <f t="shared" si="60"/>
        <v>0</v>
      </c>
      <c r="X560" s="176">
        <f t="shared" si="61"/>
        <v>0</v>
      </c>
      <c r="Y560" s="666">
        <f>VLOOKUP(H560,'3-Productie normen'!A:S,13,FALSE)</f>
        <v>1</v>
      </c>
      <c r="Z560" s="177"/>
      <c r="AB560" s="138">
        <f t="shared" si="62"/>
        <v>2400</v>
      </c>
    </row>
    <row r="561" spans="1:28" ht="14.1" customHeight="1">
      <c r="A561" s="152">
        <v>561</v>
      </c>
      <c r="B561" s="171" t="s">
        <v>978</v>
      </c>
      <c r="C561" s="566" t="s">
        <v>1882</v>
      </c>
      <c r="D561" s="526">
        <v>2</v>
      </c>
      <c r="E561" s="526">
        <v>4</v>
      </c>
      <c r="F561" s="184" t="s">
        <v>281</v>
      </c>
      <c r="G561" s="184" t="s">
        <v>1177</v>
      </c>
      <c r="H561" s="173" t="s">
        <v>1857</v>
      </c>
      <c r="I561" s="184" t="s">
        <v>320</v>
      </c>
      <c r="J561" s="649">
        <v>20</v>
      </c>
      <c r="K561" s="484"/>
      <c r="L561" s="484"/>
      <c r="M561" s="484"/>
      <c r="N561" s="174">
        <v>120</v>
      </c>
      <c r="O561" s="174"/>
      <c r="P561" s="174"/>
      <c r="Q561" s="174"/>
      <c r="R561" s="175" t="e">
        <f t="shared" si="56"/>
        <v>#DIV/0!</v>
      </c>
      <c r="S561" s="175">
        <f t="shared" si="57"/>
        <v>0</v>
      </c>
      <c r="T561" s="175">
        <f t="shared" si="58"/>
        <v>0</v>
      </c>
      <c r="U561" s="176">
        <f>IF(N561="nio",0,IF(N561&gt;0,VLOOKUP(H561,'3-Productie normen'!A:S,VLOOKUP(N561,'3-Productie normen'!S:T,2,FALSE),FALSE)))</f>
        <v>0</v>
      </c>
      <c r="V561" s="176">
        <f t="shared" si="59"/>
        <v>0</v>
      </c>
      <c r="W561" s="176">
        <f t="shared" si="60"/>
        <v>0</v>
      </c>
      <c r="X561" s="176">
        <f t="shared" si="61"/>
        <v>0</v>
      </c>
      <c r="Y561" s="666">
        <f>VLOOKUP(H561,'3-Productie normen'!A:S,13,FALSE)</f>
        <v>1</v>
      </c>
      <c r="Z561" s="177"/>
      <c r="AB561" s="138">
        <f t="shared" si="62"/>
        <v>2400</v>
      </c>
    </row>
    <row r="562" spans="1:28" ht="14.1" customHeight="1">
      <c r="A562" s="152">
        <v>562</v>
      </c>
      <c r="B562" s="171" t="s">
        <v>978</v>
      </c>
      <c r="C562" s="566" t="s">
        <v>1882</v>
      </c>
      <c r="D562" s="526">
        <v>1</v>
      </c>
      <c r="E562" s="526"/>
      <c r="F562" s="184" t="s">
        <v>309</v>
      </c>
      <c r="G562" s="184" t="s">
        <v>1178</v>
      </c>
      <c r="H562" s="137" t="s">
        <v>18</v>
      </c>
      <c r="I562" s="184" t="s">
        <v>113</v>
      </c>
      <c r="J562" s="649">
        <v>18</v>
      </c>
      <c r="K562" s="484"/>
      <c r="L562" s="484"/>
      <c r="M562" s="484"/>
      <c r="N562" s="174">
        <v>200</v>
      </c>
      <c r="O562" s="174"/>
      <c r="P562" s="174"/>
      <c r="Q562" s="174"/>
      <c r="R562" s="175" t="e">
        <f t="shared" si="56"/>
        <v>#DIV/0!</v>
      </c>
      <c r="S562" s="175">
        <f t="shared" si="57"/>
        <v>0</v>
      </c>
      <c r="T562" s="175">
        <f t="shared" si="58"/>
        <v>0</v>
      </c>
      <c r="U562" s="176">
        <f>IF(N562="nio",0,IF(N562&gt;0,VLOOKUP(H562,'3-Productie normen'!A:S,VLOOKUP(N562,'3-Productie normen'!S:T,2,FALSE),FALSE)))</f>
        <v>0</v>
      </c>
      <c r="V562" s="176">
        <f t="shared" si="59"/>
        <v>0</v>
      </c>
      <c r="W562" s="176">
        <f t="shared" si="60"/>
        <v>0</v>
      </c>
      <c r="X562" s="176">
        <f t="shared" si="61"/>
        <v>0</v>
      </c>
      <c r="Y562" s="666">
        <f>VLOOKUP(H562,'3-Productie normen'!A:S,13,FALSE)</f>
        <v>3</v>
      </c>
      <c r="Z562" s="177"/>
      <c r="AB562" s="138">
        <f t="shared" si="62"/>
        <v>3600</v>
      </c>
    </row>
    <row r="563" spans="1:28" ht="14.1" customHeight="1">
      <c r="A563" s="152">
        <v>563</v>
      </c>
      <c r="B563" s="171" t="s">
        <v>978</v>
      </c>
      <c r="C563" s="566" t="s">
        <v>1882</v>
      </c>
      <c r="D563" s="526">
        <v>1</v>
      </c>
      <c r="E563" s="526" t="s">
        <v>1063</v>
      </c>
      <c r="F563" s="184" t="s">
        <v>309</v>
      </c>
      <c r="G563" s="184" t="s">
        <v>1179</v>
      </c>
      <c r="H563" s="137" t="s">
        <v>18</v>
      </c>
      <c r="I563" s="184" t="s">
        <v>113</v>
      </c>
      <c r="J563" s="649">
        <v>17.5</v>
      </c>
      <c r="K563" s="484"/>
      <c r="L563" s="484"/>
      <c r="M563" s="484"/>
      <c r="N563" s="174">
        <v>200</v>
      </c>
      <c r="O563" s="174"/>
      <c r="P563" s="174"/>
      <c r="Q563" s="174"/>
      <c r="R563" s="175" t="e">
        <f t="shared" si="56"/>
        <v>#DIV/0!</v>
      </c>
      <c r="S563" s="175">
        <f t="shared" si="57"/>
        <v>0</v>
      </c>
      <c r="T563" s="175">
        <f t="shared" si="58"/>
        <v>0</v>
      </c>
      <c r="U563" s="176">
        <f>IF(N563="nio",0,IF(N563&gt;0,VLOOKUP(H563,'3-Productie normen'!A:S,VLOOKUP(N563,'3-Productie normen'!S:T,2,FALSE),FALSE)))</f>
        <v>0</v>
      </c>
      <c r="V563" s="176">
        <f t="shared" si="59"/>
        <v>0</v>
      </c>
      <c r="W563" s="176">
        <f t="shared" si="60"/>
        <v>0</v>
      </c>
      <c r="X563" s="176">
        <f t="shared" si="61"/>
        <v>0</v>
      </c>
      <c r="Y563" s="666">
        <f>VLOOKUP(H563,'3-Productie normen'!A:S,13,FALSE)</f>
        <v>3</v>
      </c>
      <c r="Z563" s="177"/>
      <c r="AB563" s="138">
        <f t="shared" si="62"/>
        <v>3500</v>
      </c>
    </row>
    <row r="564" spans="1:28" ht="14.1" customHeight="1">
      <c r="A564" s="152">
        <v>564</v>
      </c>
      <c r="B564" s="171" t="s">
        <v>978</v>
      </c>
      <c r="C564" s="566" t="s">
        <v>1882</v>
      </c>
      <c r="D564" s="526">
        <v>2</v>
      </c>
      <c r="E564" s="526">
        <v>1</v>
      </c>
      <c r="F564" s="184" t="s">
        <v>281</v>
      </c>
      <c r="G564" s="184" t="s">
        <v>1180</v>
      </c>
      <c r="H564" s="173" t="s">
        <v>1857</v>
      </c>
      <c r="I564" s="184" t="s">
        <v>320</v>
      </c>
      <c r="J564" s="649">
        <v>17.5</v>
      </c>
      <c r="K564" s="484"/>
      <c r="L564" s="484"/>
      <c r="M564" s="484"/>
      <c r="N564" s="174">
        <v>120</v>
      </c>
      <c r="O564" s="174"/>
      <c r="P564" s="174"/>
      <c r="Q564" s="174"/>
      <c r="R564" s="175" t="e">
        <f t="shared" si="56"/>
        <v>#DIV/0!</v>
      </c>
      <c r="S564" s="175">
        <f t="shared" si="57"/>
        <v>0</v>
      </c>
      <c r="T564" s="175">
        <f t="shared" si="58"/>
        <v>0</v>
      </c>
      <c r="U564" s="176">
        <f>IF(N564="nio",0,IF(N564&gt;0,VLOOKUP(H564,'3-Productie normen'!A:S,VLOOKUP(N564,'3-Productie normen'!S:T,2,FALSE),FALSE)))</f>
        <v>0</v>
      </c>
      <c r="V564" s="176">
        <f t="shared" si="59"/>
        <v>0</v>
      </c>
      <c r="W564" s="176">
        <f t="shared" si="60"/>
        <v>0</v>
      </c>
      <c r="X564" s="176">
        <f t="shared" si="61"/>
        <v>0</v>
      </c>
      <c r="Y564" s="666">
        <f>VLOOKUP(H564,'3-Productie normen'!A:S,13,FALSE)</f>
        <v>1</v>
      </c>
      <c r="Z564" s="177"/>
      <c r="AB564" s="138">
        <f t="shared" si="62"/>
        <v>2100</v>
      </c>
    </row>
    <row r="565" spans="1:28" ht="14.1" customHeight="1">
      <c r="A565" s="152">
        <v>565</v>
      </c>
      <c r="B565" s="171" t="s">
        <v>978</v>
      </c>
      <c r="C565" s="566" t="s">
        <v>1882</v>
      </c>
      <c r="D565" s="526">
        <v>1</v>
      </c>
      <c r="E565" s="526">
        <v>2</v>
      </c>
      <c r="F565" s="184" t="s">
        <v>112</v>
      </c>
      <c r="G565" s="184" t="s">
        <v>1181</v>
      </c>
      <c r="H565" s="184" t="s">
        <v>1</v>
      </c>
      <c r="I565" s="184" t="s">
        <v>111</v>
      </c>
      <c r="J565" s="649">
        <v>16</v>
      </c>
      <c r="K565" s="484"/>
      <c r="L565" s="484"/>
      <c r="M565" s="484"/>
      <c r="N565" s="174">
        <v>200</v>
      </c>
      <c r="O565" s="174"/>
      <c r="P565" s="174"/>
      <c r="Q565" s="174"/>
      <c r="R565" s="175" t="e">
        <f t="shared" si="56"/>
        <v>#DIV/0!</v>
      </c>
      <c r="S565" s="175">
        <f t="shared" si="57"/>
        <v>0</v>
      </c>
      <c r="T565" s="175">
        <f t="shared" si="58"/>
        <v>0</v>
      </c>
      <c r="U565" s="176">
        <f>IF(N565="nio",0,IF(N565&gt;0,VLOOKUP(H565,'3-Productie normen'!A:S,VLOOKUP(N565,'3-Productie normen'!S:T,2,FALSE),FALSE)))</f>
        <v>0</v>
      </c>
      <c r="V565" s="176">
        <f t="shared" si="59"/>
        <v>0</v>
      </c>
      <c r="W565" s="176">
        <f t="shared" si="60"/>
        <v>0</v>
      </c>
      <c r="X565" s="176">
        <f t="shared" si="61"/>
        <v>0</v>
      </c>
      <c r="Y565" s="666">
        <f>VLOOKUP(H565,'3-Productie normen'!A:S,13,FALSE)</f>
        <v>3</v>
      </c>
      <c r="Z565" s="177"/>
      <c r="AB565" s="138">
        <f t="shared" si="62"/>
        <v>3200</v>
      </c>
    </row>
    <row r="566" spans="1:28" ht="14.1" customHeight="1">
      <c r="A566" s="152">
        <v>566</v>
      </c>
      <c r="B566" s="171" t="s">
        <v>978</v>
      </c>
      <c r="C566" s="566" t="s">
        <v>1882</v>
      </c>
      <c r="D566" s="526">
        <v>1</v>
      </c>
      <c r="E566" s="526">
        <v>1</v>
      </c>
      <c r="F566" s="184" t="s">
        <v>112</v>
      </c>
      <c r="G566" s="184" t="s">
        <v>1181</v>
      </c>
      <c r="H566" s="184" t="s">
        <v>1</v>
      </c>
      <c r="I566" s="184" t="s">
        <v>111</v>
      </c>
      <c r="J566" s="649">
        <v>15</v>
      </c>
      <c r="K566" s="484"/>
      <c r="L566" s="484"/>
      <c r="M566" s="484"/>
      <c r="N566" s="174">
        <v>200</v>
      </c>
      <c r="O566" s="174"/>
      <c r="P566" s="174"/>
      <c r="Q566" s="174"/>
      <c r="R566" s="175" t="e">
        <f t="shared" si="56"/>
        <v>#DIV/0!</v>
      </c>
      <c r="S566" s="175">
        <f t="shared" si="57"/>
        <v>0</v>
      </c>
      <c r="T566" s="175">
        <f t="shared" si="58"/>
        <v>0</v>
      </c>
      <c r="U566" s="176">
        <f>IF(N566="nio",0,IF(N566&gt;0,VLOOKUP(H566,'3-Productie normen'!A:S,VLOOKUP(N566,'3-Productie normen'!S:T,2,FALSE),FALSE)))</f>
        <v>0</v>
      </c>
      <c r="V566" s="176">
        <f t="shared" si="59"/>
        <v>0</v>
      </c>
      <c r="W566" s="176">
        <f t="shared" si="60"/>
        <v>0</v>
      </c>
      <c r="X566" s="176">
        <f t="shared" si="61"/>
        <v>0</v>
      </c>
      <c r="Y566" s="666">
        <f>VLOOKUP(H566,'3-Productie normen'!A:S,13,FALSE)</f>
        <v>3</v>
      </c>
      <c r="Z566" s="177"/>
      <c r="AB566" s="138">
        <f t="shared" si="62"/>
        <v>3000</v>
      </c>
    </row>
    <row r="567" spans="1:28" ht="14.1" customHeight="1">
      <c r="A567" s="152">
        <v>567</v>
      </c>
      <c r="B567" s="171" t="s">
        <v>978</v>
      </c>
      <c r="C567" s="566" t="s">
        <v>1882</v>
      </c>
      <c r="D567" s="526">
        <v>1</v>
      </c>
      <c r="E567" s="526"/>
      <c r="F567" s="184" t="s">
        <v>1166</v>
      </c>
      <c r="G567" s="184" t="s">
        <v>1182</v>
      </c>
      <c r="H567" s="137" t="s">
        <v>1857</v>
      </c>
      <c r="I567" s="184" t="s">
        <v>1183</v>
      </c>
      <c r="J567" s="649">
        <v>14</v>
      </c>
      <c r="K567" s="484"/>
      <c r="L567" s="484"/>
      <c r="M567" s="484"/>
      <c r="N567" s="174">
        <v>200</v>
      </c>
      <c r="O567" s="174"/>
      <c r="P567" s="174"/>
      <c r="Q567" s="174"/>
      <c r="R567" s="175" t="e">
        <f t="shared" si="56"/>
        <v>#DIV/0!</v>
      </c>
      <c r="S567" s="175">
        <f t="shared" si="57"/>
        <v>0</v>
      </c>
      <c r="T567" s="175">
        <f t="shared" si="58"/>
        <v>0</v>
      </c>
      <c r="U567" s="176">
        <f>IF(N567="nio",0,IF(N567&gt;0,VLOOKUP(H567,'3-Productie normen'!A:S,VLOOKUP(N567,'3-Productie normen'!S:T,2,FALSE),FALSE)))</f>
        <v>0</v>
      </c>
      <c r="V567" s="176">
        <f t="shared" si="59"/>
        <v>0</v>
      </c>
      <c r="W567" s="176">
        <f t="shared" si="60"/>
        <v>0</v>
      </c>
      <c r="X567" s="176">
        <f t="shared" si="61"/>
        <v>0</v>
      </c>
      <c r="Y567" s="666">
        <f>VLOOKUP(H567,'3-Productie normen'!A:S,13,FALSE)</f>
        <v>1</v>
      </c>
      <c r="Z567" s="177"/>
      <c r="AB567" s="138">
        <f t="shared" si="62"/>
        <v>2800</v>
      </c>
    </row>
    <row r="568" spans="1:28" ht="14.1" customHeight="1">
      <c r="A568" s="152">
        <v>568</v>
      </c>
      <c r="B568" s="171" t="s">
        <v>978</v>
      </c>
      <c r="C568" s="566" t="s">
        <v>1882</v>
      </c>
      <c r="D568" s="526">
        <v>2</v>
      </c>
      <c r="E568" s="526"/>
      <c r="F568" s="184" t="s">
        <v>309</v>
      </c>
      <c r="G568" s="184" t="s">
        <v>1178</v>
      </c>
      <c r="H568" s="137" t="s">
        <v>18</v>
      </c>
      <c r="I568" s="184" t="s">
        <v>113</v>
      </c>
      <c r="J568" s="649">
        <v>14</v>
      </c>
      <c r="K568" s="484"/>
      <c r="L568" s="484"/>
      <c r="M568" s="484"/>
      <c r="N568" s="174">
        <v>200</v>
      </c>
      <c r="O568" s="174"/>
      <c r="P568" s="174"/>
      <c r="Q568" s="174"/>
      <c r="R568" s="175" t="e">
        <f t="shared" si="56"/>
        <v>#DIV/0!</v>
      </c>
      <c r="S568" s="175">
        <f t="shared" si="57"/>
        <v>0</v>
      </c>
      <c r="T568" s="175">
        <f t="shared" si="58"/>
        <v>0</v>
      </c>
      <c r="U568" s="176">
        <f>IF(N568="nio",0,IF(N568&gt;0,VLOOKUP(H568,'3-Productie normen'!A:S,VLOOKUP(N568,'3-Productie normen'!S:T,2,FALSE),FALSE)))</f>
        <v>0</v>
      </c>
      <c r="V568" s="176">
        <f t="shared" si="59"/>
        <v>0</v>
      </c>
      <c r="W568" s="176">
        <f t="shared" si="60"/>
        <v>0</v>
      </c>
      <c r="X568" s="176">
        <f t="shared" si="61"/>
        <v>0</v>
      </c>
      <c r="Y568" s="666">
        <f>VLOOKUP(H568,'3-Productie normen'!A:S,13,FALSE)</f>
        <v>3</v>
      </c>
      <c r="Z568" s="177"/>
      <c r="AB568" s="138">
        <f t="shared" si="62"/>
        <v>2800</v>
      </c>
    </row>
    <row r="569" spans="1:28" ht="14.1" customHeight="1">
      <c r="A569" s="152">
        <v>569</v>
      </c>
      <c r="B569" s="171" t="s">
        <v>978</v>
      </c>
      <c r="C569" s="566" t="s">
        <v>1882</v>
      </c>
      <c r="D569" s="526">
        <v>0</v>
      </c>
      <c r="E569" s="526"/>
      <c r="F569" s="184" t="s">
        <v>110</v>
      </c>
      <c r="G569" s="184" t="s">
        <v>110</v>
      </c>
      <c r="H569" s="137" t="s">
        <v>110</v>
      </c>
      <c r="I569" s="184" t="s">
        <v>113</v>
      </c>
      <c r="J569" s="649">
        <v>14</v>
      </c>
      <c r="K569" s="484"/>
      <c r="L569" s="484"/>
      <c r="M569" s="484"/>
      <c r="N569" s="174">
        <v>200</v>
      </c>
      <c r="O569" s="174"/>
      <c r="P569" s="174"/>
      <c r="Q569" s="174"/>
      <c r="R569" s="175" t="e">
        <f t="shared" si="56"/>
        <v>#DIV/0!</v>
      </c>
      <c r="S569" s="175">
        <f t="shared" si="57"/>
        <v>0</v>
      </c>
      <c r="T569" s="175">
        <f t="shared" si="58"/>
        <v>0</v>
      </c>
      <c r="U569" s="176">
        <f>IF(N569="nio",0,IF(N569&gt;0,VLOOKUP(H569,'3-Productie normen'!A:S,VLOOKUP(N569,'3-Productie normen'!S:T,2,FALSE),FALSE)))</f>
        <v>0</v>
      </c>
      <c r="V569" s="176">
        <f t="shared" si="59"/>
        <v>0</v>
      </c>
      <c r="W569" s="176">
        <f t="shared" si="60"/>
        <v>0</v>
      </c>
      <c r="X569" s="176">
        <f t="shared" si="61"/>
        <v>0</v>
      </c>
      <c r="Y569" s="666">
        <f>VLOOKUP(H569,'3-Productie normen'!A:S,13,FALSE)</f>
        <v>4</v>
      </c>
      <c r="Z569" s="177"/>
      <c r="AB569" s="138">
        <f t="shared" si="62"/>
        <v>2800</v>
      </c>
    </row>
    <row r="570" spans="1:28" ht="14.1" customHeight="1">
      <c r="A570" s="152">
        <v>570</v>
      </c>
      <c r="B570" s="171" t="s">
        <v>978</v>
      </c>
      <c r="C570" s="566" t="s">
        <v>1882</v>
      </c>
      <c r="D570" s="526">
        <v>1</v>
      </c>
      <c r="E570" s="526"/>
      <c r="F570" s="184" t="s">
        <v>355</v>
      </c>
      <c r="G570" s="184" t="s">
        <v>1184</v>
      </c>
      <c r="H570" s="137" t="s">
        <v>368</v>
      </c>
      <c r="I570" s="184" t="s">
        <v>1183</v>
      </c>
      <c r="J570" s="649">
        <v>10</v>
      </c>
      <c r="K570" s="484"/>
      <c r="L570" s="484"/>
      <c r="M570" s="484"/>
      <c r="N570" s="174">
        <v>200</v>
      </c>
      <c r="O570" s="174"/>
      <c r="P570" s="174"/>
      <c r="Q570" s="174"/>
      <c r="R570" s="175" t="e">
        <f t="shared" si="56"/>
        <v>#DIV/0!</v>
      </c>
      <c r="S570" s="175">
        <f t="shared" si="57"/>
        <v>0</v>
      </c>
      <c r="T570" s="175">
        <f t="shared" si="58"/>
        <v>0</v>
      </c>
      <c r="U570" s="176">
        <f>IF(N570="nio",0,IF(N570&gt;0,VLOOKUP(H570,'3-Productie normen'!A:S,VLOOKUP(N570,'3-Productie normen'!S:T,2,FALSE),FALSE)))</f>
        <v>0</v>
      </c>
      <c r="V570" s="176">
        <f t="shared" si="59"/>
        <v>0</v>
      </c>
      <c r="W570" s="176">
        <f t="shared" si="60"/>
        <v>0</v>
      </c>
      <c r="X570" s="176">
        <f t="shared" si="61"/>
        <v>0</v>
      </c>
      <c r="Y570" s="666">
        <f>VLOOKUP(H570,'3-Productie normen'!A:S,13,FALSE)</f>
        <v>5</v>
      </c>
      <c r="Z570" s="177"/>
      <c r="AB570" s="138">
        <f t="shared" si="62"/>
        <v>2000</v>
      </c>
    </row>
    <row r="571" spans="1:28" ht="14.1" customHeight="1">
      <c r="A571" s="152">
        <v>571</v>
      </c>
      <c r="B571" s="171" t="s">
        <v>978</v>
      </c>
      <c r="C571" s="566" t="s">
        <v>1882</v>
      </c>
      <c r="D571" s="526">
        <v>0</v>
      </c>
      <c r="E571" s="526"/>
      <c r="F571" s="184" t="s">
        <v>355</v>
      </c>
      <c r="G571" s="184" t="s">
        <v>1185</v>
      </c>
      <c r="H571" s="137" t="s">
        <v>368</v>
      </c>
      <c r="I571" s="184" t="s">
        <v>1183</v>
      </c>
      <c r="J571" s="649">
        <v>10</v>
      </c>
      <c r="K571" s="484"/>
      <c r="L571" s="484"/>
      <c r="M571" s="484"/>
      <c r="N571" s="174">
        <v>200</v>
      </c>
      <c r="O571" s="174"/>
      <c r="P571" s="174"/>
      <c r="Q571" s="174"/>
      <c r="R571" s="175" t="e">
        <f t="shared" si="56"/>
        <v>#DIV/0!</v>
      </c>
      <c r="S571" s="175">
        <f t="shared" si="57"/>
        <v>0</v>
      </c>
      <c r="T571" s="175">
        <f t="shared" si="58"/>
        <v>0</v>
      </c>
      <c r="U571" s="176">
        <f>IF(N571="nio",0,IF(N571&gt;0,VLOOKUP(H571,'3-Productie normen'!A:S,VLOOKUP(N571,'3-Productie normen'!S:T,2,FALSE),FALSE)))</f>
        <v>0</v>
      </c>
      <c r="V571" s="176">
        <f t="shared" si="59"/>
        <v>0</v>
      </c>
      <c r="W571" s="176">
        <f t="shared" si="60"/>
        <v>0</v>
      </c>
      <c r="X571" s="176">
        <f t="shared" si="61"/>
        <v>0</v>
      </c>
      <c r="Y571" s="666">
        <f>VLOOKUP(H571,'3-Productie normen'!A:S,13,FALSE)</f>
        <v>5</v>
      </c>
      <c r="Z571" s="177"/>
      <c r="AB571" s="138">
        <f t="shared" si="62"/>
        <v>2000</v>
      </c>
    </row>
    <row r="572" spans="1:28" ht="14.1" customHeight="1">
      <c r="A572" s="152">
        <v>572</v>
      </c>
      <c r="B572" s="171" t="s">
        <v>978</v>
      </c>
      <c r="C572" s="566" t="s">
        <v>1882</v>
      </c>
      <c r="D572" s="526">
        <v>1</v>
      </c>
      <c r="E572" s="526"/>
      <c r="F572" s="184" t="s">
        <v>309</v>
      </c>
      <c r="G572" s="184" t="s">
        <v>1186</v>
      </c>
      <c r="H572" s="137" t="s">
        <v>18</v>
      </c>
      <c r="I572" s="184" t="s">
        <v>113</v>
      </c>
      <c r="J572" s="649">
        <v>4</v>
      </c>
      <c r="K572" s="484"/>
      <c r="L572" s="484"/>
      <c r="M572" s="484"/>
      <c r="N572" s="174">
        <v>200</v>
      </c>
      <c r="O572" s="174"/>
      <c r="P572" s="174"/>
      <c r="Q572" s="174"/>
      <c r="R572" s="175" t="e">
        <f t="shared" si="56"/>
        <v>#DIV/0!</v>
      </c>
      <c r="S572" s="175">
        <f t="shared" si="57"/>
        <v>0</v>
      </c>
      <c r="T572" s="175">
        <f t="shared" si="58"/>
        <v>0</v>
      </c>
      <c r="U572" s="176">
        <f>IF(N572="nio",0,IF(N572&gt;0,VLOOKUP(H572,'3-Productie normen'!A:S,VLOOKUP(N572,'3-Productie normen'!S:T,2,FALSE),FALSE)))</f>
        <v>0</v>
      </c>
      <c r="V572" s="176">
        <f t="shared" si="59"/>
        <v>0</v>
      </c>
      <c r="W572" s="176">
        <f t="shared" si="60"/>
        <v>0</v>
      </c>
      <c r="X572" s="176">
        <f t="shared" si="61"/>
        <v>0</v>
      </c>
      <c r="Y572" s="666">
        <f>VLOOKUP(H572,'3-Productie normen'!A:S,13,FALSE)</f>
        <v>3</v>
      </c>
      <c r="Z572" s="177"/>
      <c r="AB572" s="138">
        <f t="shared" si="62"/>
        <v>800</v>
      </c>
    </row>
    <row r="573" spans="1:28" ht="14.1" customHeight="1">
      <c r="A573" s="152">
        <v>573</v>
      </c>
      <c r="B573" s="171" t="s">
        <v>978</v>
      </c>
      <c r="C573" s="566" t="s">
        <v>1882</v>
      </c>
      <c r="D573" s="526">
        <v>2</v>
      </c>
      <c r="E573" s="526"/>
      <c r="F573" s="184" t="s">
        <v>309</v>
      </c>
      <c r="G573" s="184" t="s">
        <v>1179</v>
      </c>
      <c r="H573" s="137" t="s">
        <v>18</v>
      </c>
      <c r="I573" s="184" t="s">
        <v>113</v>
      </c>
      <c r="J573" s="649">
        <v>4</v>
      </c>
      <c r="K573" s="484"/>
      <c r="L573" s="484"/>
      <c r="M573" s="484"/>
      <c r="N573" s="174">
        <v>200</v>
      </c>
      <c r="O573" s="174"/>
      <c r="P573" s="174"/>
      <c r="Q573" s="174"/>
      <c r="R573" s="175" t="e">
        <f t="shared" si="56"/>
        <v>#DIV/0!</v>
      </c>
      <c r="S573" s="175">
        <f t="shared" si="57"/>
        <v>0</v>
      </c>
      <c r="T573" s="175">
        <f t="shared" si="58"/>
        <v>0</v>
      </c>
      <c r="U573" s="176">
        <f>IF(N573="nio",0,IF(N573&gt;0,VLOOKUP(H573,'3-Productie normen'!A:S,VLOOKUP(N573,'3-Productie normen'!S:T,2,FALSE),FALSE)))</f>
        <v>0</v>
      </c>
      <c r="V573" s="176">
        <f t="shared" si="59"/>
        <v>0</v>
      </c>
      <c r="W573" s="176">
        <f t="shared" si="60"/>
        <v>0</v>
      </c>
      <c r="X573" s="176">
        <f t="shared" si="61"/>
        <v>0</v>
      </c>
      <c r="Y573" s="666">
        <f>VLOOKUP(H573,'3-Productie normen'!A:S,13,FALSE)</f>
        <v>3</v>
      </c>
      <c r="Z573" s="177"/>
      <c r="AB573" s="138">
        <f t="shared" si="62"/>
        <v>800</v>
      </c>
    </row>
    <row r="574" spans="1:28" ht="14.1" customHeight="1">
      <c r="A574" s="152">
        <v>574</v>
      </c>
      <c r="B574" s="171" t="s">
        <v>978</v>
      </c>
      <c r="C574" s="566" t="s">
        <v>1882</v>
      </c>
      <c r="D574" s="526">
        <v>1</v>
      </c>
      <c r="E574" s="526"/>
      <c r="F574" s="184" t="s">
        <v>1073</v>
      </c>
      <c r="G574" s="184" t="s">
        <v>1073</v>
      </c>
      <c r="H574" s="180" t="s">
        <v>223</v>
      </c>
      <c r="I574" s="184" t="s">
        <v>111</v>
      </c>
      <c r="J574" s="649">
        <v>0</v>
      </c>
      <c r="K574" s="484"/>
      <c r="L574" s="484"/>
      <c r="M574" s="484"/>
      <c r="N574" s="174" t="s">
        <v>223</v>
      </c>
      <c r="O574" s="174"/>
      <c r="P574" s="174"/>
      <c r="Q574" s="174"/>
      <c r="R574" s="175">
        <f t="shared" si="56"/>
        <v>0</v>
      </c>
      <c r="S574" s="175">
        <f t="shared" si="57"/>
        <v>0</v>
      </c>
      <c r="T574" s="175">
        <f t="shared" si="58"/>
        <v>0</v>
      </c>
      <c r="U574" s="176">
        <f>IF(N574="nio",0,IF(N574&gt;0,VLOOKUP(H574,'3-Productie normen'!A:S,VLOOKUP(N574,'3-Productie normen'!S:T,2,FALSE),FALSE)))</f>
        <v>0</v>
      </c>
      <c r="V574" s="176">
        <f t="shared" si="59"/>
        <v>0</v>
      </c>
      <c r="W574" s="176">
        <f t="shared" si="60"/>
        <v>0</v>
      </c>
      <c r="X574" s="176">
        <f t="shared" si="61"/>
        <v>0</v>
      </c>
      <c r="Y574" s="666">
        <f>VLOOKUP(H574,'3-Productie normen'!A:S,13,FALSE)</f>
        <v>0</v>
      </c>
      <c r="Z574" s="177"/>
      <c r="AB574" s="138">
        <f t="shared" si="62"/>
        <v>0</v>
      </c>
    </row>
    <row r="575" spans="1:28" ht="14.1" customHeight="1">
      <c r="A575" s="152">
        <v>575</v>
      </c>
      <c r="B575" s="171" t="s">
        <v>978</v>
      </c>
      <c r="C575" s="566" t="s">
        <v>1882</v>
      </c>
      <c r="D575" s="526">
        <v>2</v>
      </c>
      <c r="E575" s="526"/>
      <c r="F575" s="184" t="s">
        <v>1031</v>
      </c>
      <c r="G575" s="184" t="s">
        <v>1187</v>
      </c>
      <c r="H575" s="180" t="s">
        <v>223</v>
      </c>
      <c r="I575" s="184" t="s">
        <v>320</v>
      </c>
      <c r="J575" s="649">
        <v>0</v>
      </c>
      <c r="K575" s="484"/>
      <c r="L575" s="484"/>
      <c r="M575" s="484"/>
      <c r="N575" s="174" t="s">
        <v>223</v>
      </c>
      <c r="O575" s="174"/>
      <c r="P575" s="174"/>
      <c r="Q575" s="174"/>
      <c r="R575" s="175">
        <f t="shared" si="56"/>
        <v>0</v>
      </c>
      <c r="S575" s="175">
        <f t="shared" si="57"/>
        <v>0</v>
      </c>
      <c r="T575" s="175">
        <f t="shared" si="58"/>
        <v>0</v>
      </c>
      <c r="U575" s="176">
        <f>IF(N575="nio",0,IF(N575&gt;0,VLOOKUP(H575,'3-Productie normen'!A:S,VLOOKUP(N575,'3-Productie normen'!S:T,2,FALSE),FALSE)))</f>
        <v>0</v>
      </c>
      <c r="V575" s="176">
        <f t="shared" si="59"/>
        <v>0</v>
      </c>
      <c r="W575" s="176">
        <f t="shared" si="60"/>
        <v>0</v>
      </c>
      <c r="X575" s="176">
        <f t="shared" si="61"/>
        <v>0</v>
      </c>
      <c r="Y575" s="666">
        <f>VLOOKUP(H575,'3-Productie normen'!A:S,13,FALSE)</f>
        <v>0</v>
      </c>
      <c r="Z575" s="177"/>
      <c r="AB575" s="138">
        <f t="shared" si="62"/>
        <v>0</v>
      </c>
    </row>
    <row r="576" spans="1:28" ht="14.1" customHeight="1">
      <c r="A576" s="152">
        <v>576</v>
      </c>
      <c r="B576" s="171" t="s">
        <v>978</v>
      </c>
      <c r="C576" s="566" t="s">
        <v>1882</v>
      </c>
      <c r="D576" s="526">
        <v>2</v>
      </c>
      <c r="E576" s="526"/>
      <c r="F576" s="184" t="s">
        <v>1028</v>
      </c>
      <c r="G576" s="184" t="s">
        <v>1188</v>
      </c>
      <c r="H576" s="180" t="s">
        <v>223</v>
      </c>
      <c r="I576" s="184" t="s">
        <v>111</v>
      </c>
      <c r="J576" s="649">
        <v>0</v>
      </c>
      <c r="K576" s="484"/>
      <c r="L576" s="484"/>
      <c r="M576" s="484"/>
      <c r="N576" s="174" t="s">
        <v>223</v>
      </c>
      <c r="O576" s="174"/>
      <c r="P576" s="174"/>
      <c r="Q576" s="174"/>
      <c r="R576" s="175">
        <f t="shared" si="56"/>
        <v>0</v>
      </c>
      <c r="S576" s="175">
        <f t="shared" si="57"/>
        <v>0</v>
      </c>
      <c r="T576" s="175">
        <f t="shared" si="58"/>
        <v>0</v>
      </c>
      <c r="U576" s="176">
        <f>IF(N576="nio",0,IF(N576&gt;0,VLOOKUP(H576,'3-Productie normen'!A:S,VLOOKUP(N576,'3-Productie normen'!S:T,2,FALSE),FALSE)))</f>
        <v>0</v>
      </c>
      <c r="V576" s="176">
        <f t="shared" si="59"/>
        <v>0</v>
      </c>
      <c r="W576" s="176">
        <f t="shared" si="60"/>
        <v>0</v>
      </c>
      <c r="X576" s="176">
        <f t="shared" si="61"/>
        <v>0</v>
      </c>
      <c r="Y576" s="666">
        <f>VLOOKUP(H576,'3-Productie normen'!A:S,13,FALSE)</f>
        <v>0</v>
      </c>
      <c r="Z576" s="177"/>
      <c r="AB576" s="138">
        <f t="shared" si="62"/>
        <v>0</v>
      </c>
    </row>
    <row r="577" spans="1:28" ht="14.1" customHeight="1">
      <c r="A577" s="152">
        <v>577</v>
      </c>
      <c r="B577" s="171" t="s">
        <v>978</v>
      </c>
      <c r="C577" s="566" t="s">
        <v>1882</v>
      </c>
      <c r="D577" s="526">
        <v>2</v>
      </c>
      <c r="E577" s="526"/>
      <c r="F577" s="184" t="s">
        <v>1028</v>
      </c>
      <c r="G577" s="184" t="s">
        <v>1189</v>
      </c>
      <c r="H577" s="180" t="s">
        <v>223</v>
      </c>
      <c r="I577" s="184" t="s">
        <v>111</v>
      </c>
      <c r="J577" s="649">
        <v>0</v>
      </c>
      <c r="K577" s="484"/>
      <c r="L577" s="484"/>
      <c r="M577" s="484"/>
      <c r="N577" s="174" t="s">
        <v>223</v>
      </c>
      <c r="O577" s="174"/>
      <c r="P577" s="174"/>
      <c r="Q577" s="174"/>
      <c r="R577" s="175">
        <f t="shared" si="56"/>
        <v>0</v>
      </c>
      <c r="S577" s="175">
        <f t="shared" si="57"/>
        <v>0</v>
      </c>
      <c r="T577" s="175">
        <f t="shared" si="58"/>
        <v>0</v>
      </c>
      <c r="U577" s="176">
        <f>IF(N577="nio",0,IF(N577&gt;0,VLOOKUP(H577,'3-Productie normen'!A:S,VLOOKUP(N577,'3-Productie normen'!S:T,2,FALSE),FALSE)))</f>
        <v>0</v>
      </c>
      <c r="V577" s="176">
        <f t="shared" si="59"/>
        <v>0</v>
      </c>
      <c r="W577" s="176">
        <f t="shared" si="60"/>
        <v>0</v>
      </c>
      <c r="X577" s="176">
        <f t="shared" si="61"/>
        <v>0</v>
      </c>
      <c r="Y577" s="666">
        <f>VLOOKUP(H577,'3-Productie normen'!A:S,13,FALSE)</f>
        <v>0</v>
      </c>
      <c r="Z577" s="177"/>
      <c r="AB577" s="138">
        <f t="shared" si="62"/>
        <v>0</v>
      </c>
    </row>
    <row r="578" spans="1:28" ht="14.1" customHeight="1">
      <c r="A578" s="152">
        <v>578</v>
      </c>
      <c r="B578" s="171" t="s">
        <v>978</v>
      </c>
      <c r="C578" s="566" t="s">
        <v>1882</v>
      </c>
      <c r="D578" s="526">
        <v>2</v>
      </c>
      <c r="E578" s="526"/>
      <c r="F578" s="184" t="s">
        <v>1028</v>
      </c>
      <c r="G578" s="184" t="s">
        <v>1190</v>
      </c>
      <c r="H578" s="180" t="s">
        <v>223</v>
      </c>
      <c r="I578" s="184" t="s">
        <v>111</v>
      </c>
      <c r="J578" s="649">
        <v>0</v>
      </c>
      <c r="K578" s="484"/>
      <c r="L578" s="484"/>
      <c r="M578" s="484"/>
      <c r="N578" s="174" t="s">
        <v>223</v>
      </c>
      <c r="O578" s="174"/>
      <c r="P578" s="174"/>
      <c r="Q578" s="174"/>
      <c r="R578" s="175">
        <f t="shared" si="56"/>
        <v>0</v>
      </c>
      <c r="S578" s="175">
        <f t="shared" si="57"/>
        <v>0</v>
      </c>
      <c r="T578" s="175">
        <f t="shared" si="58"/>
        <v>0</v>
      </c>
      <c r="U578" s="176">
        <f>IF(N578="nio",0,IF(N578&gt;0,VLOOKUP(H578,'3-Productie normen'!A:S,VLOOKUP(N578,'3-Productie normen'!S:T,2,FALSE),FALSE)))</f>
        <v>0</v>
      </c>
      <c r="V578" s="176">
        <f t="shared" si="59"/>
        <v>0</v>
      </c>
      <c r="W578" s="176">
        <f t="shared" si="60"/>
        <v>0</v>
      </c>
      <c r="X578" s="176">
        <f t="shared" si="61"/>
        <v>0</v>
      </c>
      <c r="Y578" s="666">
        <f>VLOOKUP(H578,'3-Productie normen'!A:S,13,FALSE)</f>
        <v>0</v>
      </c>
      <c r="Z578" s="177"/>
      <c r="AB578" s="138">
        <f t="shared" si="62"/>
        <v>0</v>
      </c>
    </row>
    <row r="579" spans="1:28" ht="14.1" customHeight="1">
      <c r="A579" s="152">
        <v>579</v>
      </c>
      <c r="B579" s="171" t="s">
        <v>979</v>
      </c>
      <c r="C579" s="566" t="s">
        <v>1904</v>
      </c>
      <c r="D579" s="526">
        <v>0</v>
      </c>
      <c r="E579" s="526" t="s">
        <v>1191</v>
      </c>
      <c r="F579" s="184" t="s">
        <v>1020</v>
      </c>
      <c r="G579" s="184" t="s">
        <v>1192</v>
      </c>
      <c r="H579" s="184" t="s">
        <v>1020</v>
      </c>
      <c r="I579" s="184" t="s">
        <v>114</v>
      </c>
      <c r="J579" s="649">
        <v>4830</v>
      </c>
      <c r="K579" s="484"/>
      <c r="L579" s="484"/>
      <c r="M579" s="484"/>
      <c r="N579" s="174">
        <v>52</v>
      </c>
      <c r="O579" s="174"/>
      <c r="P579" s="174"/>
      <c r="Q579" s="174"/>
      <c r="R579" s="175" t="e">
        <f t="shared" si="56"/>
        <v>#DIV/0!</v>
      </c>
      <c r="S579" s="175">
        <f t="shared" si="57"/>
        <v>0</v>
      </c>
      <c r="T579" s="175">
        <f t="shared" si="58"/>
        <v>0</v>
      </c>
      <c r="U579" s="176">
        <f>IF(N579="nio",0,IF(N579&gt;0,VLOOKUP(H579,'3-Productie normen'!A:S,VLOOKUP(N579,'3-Productie normen'!S:T,2,FALSE),FALSE)))</f>
        <v>0</v>
      </c>
      <c r="V579" s="176">
        <f t="shared" si="59"/>
        <v>0</v>
      </c>
      <c r="W579" s="176">
        <f t="shared" si="60"/>
        <v>0</v>
      </c>
      <c r="X579" s="176">
        <f t="shared" si="61"/>
        <v>0</v>
      </c>
      <c r="Y579" s="666">
        <f>VLOOKUP(H579,'3-Productie normen'!A:S,13,FALSE)</f>
        <v>6</v>
      </c>
      <c r="Z579" s="177"/>
      <c r="AB579" s="138">
        <f t="shared" si="62"/>
        <v>251160</v>
      </c>
    </row>
    <row r="580" spans="1:28" ht="14.1" customHeight="1">
      <c r="A580" s="152">
        <v>580</v>
      </c>
      <c r="B580" s="171" t="s">
        <v>979</v>
      </c>
      <c r="C580" s="566" t="s">
        <v>1904</v>
      </c>
      <c r="D580" s="526">
        <v>0</v>
      </c>
      <c r="E580" s="526" t="s">
        <v>1193</v>
      </c>
      <c r="F580" s="184" t="s">
        <v>1020</v>
      </c>
      <c r="G580" s="184" t="s">
        <v>1194</v>
      </c>
      <c r="H580" s="184" t="s">
        <v>1020</v>
      </c>
      <c r="I580" s="184" t="s">
        <v>114</v>
      </c>
      <c r="J580" s="649">
        <v>4720</v>
      </c>
      <c r="K580" s="484"/>
      <c r="L580" s="484"/>
      <c r="M580" s="484"/>
      <c r="N580" s="174">
        <v>52</v>
      </c>
      <c r="O580" s="174"/>
      <c r="P580" s="174"/>
      <c r="Q580" s="174"/>
      <c r="R580" s="175" t="e">
        <f t="shared" si="56"/>
        <v>#DIV/0!</v>
      </c>
      <c r="S580" s="175">
        <f t="shared" si="57"/>
        <v>0</v>
      </c>
      <c r="T580" s="175">
        <f t="shared" si="58"/>
        <v>0</v>
      </c>
      <c r="U580" s="176">
        <f>IF(N580="nio",0,IF(N580&gt;0,VLOOKUP(H580,'3-Productie normen'!A:S,VLOOKUP(N580,'3-Productie normen'!S:T,2,FALSE),FALSE)))</f>
        <v>0</v>
      </c>
      <c r="V580" s="176">
        <f t="shared" si="59"/>
        <v>0</v>
      </c>
      <c r="W580" s="176">
        <f t="shared" si="60"/>
        <v>0</v>
      </c>
      <c r="X580" s="176">
        <f t="shared" si="61"/>
        <v>0</v>
      </c>
      <c r="Y580" s="666">
        <f>VLOOKUP(H580,'3-Productie normen'!A:S,13,FALSE)</f>
        <v>6</v>
      </c>
      <c r="Z580" s="177"/>
      <c r="AB580" s="138">
        <f t="shared" si="62"/>
        <v>245440</v>
      </c>
    </row>
    <row r="581" spans="1:28" ht="14.1" customHeight="1">
      <c r="A581" s="152">
        <v>581</v>
      </c>
      <c r="B581" s="171" t="s">
        <v>979</v>
      </c>
      <c r="C581" s="566" t="s">
        <v>1904</v>
      </c>
      <c r="D581" s="526">
        <v>0</v>
      </c>
      <c r="E581" s="526" t="s">
        <v>1195</v>
      </c>
      <c r="F581" s="184" t="s">
        <v>1196</v>
      </c>
      <c r="G581" s="184" t="s">
        <v>1197</v>
      </c>
      <c r="H581" s="184" t="s">
        <v>1020</v>
      </c>
      <c r="I581" s="184" t="s">
        <v>114</v>
      </c>
      <c r="J581" s="649">
        <v>124</v>
      </c>
      <c r="K581" s="484"/>
      <c r="L581" s="484"/>
      <c r="M581" s="484"/>
      <c r="N581" s="174">
        <v>52</v>
      </c>
      <c r="O581" s="174"/>
      <c r="P581" s="174"/>
      <c r="Q581" s="174"/>
      <c r="R581" s="175" t="e">
        <f t="shared" si="56"/>
        <v>#DIV/0!</v>
      </c>
      <c r="S581" s="175">
        <f t="shared" si="57"/>
        <v>0</v>
      </c>
      <c r="T581" s="175">
        <f t="shared" si="58"/>
        <v>0</v>
      </c>
      <c r="U581" s="176">
        <f>IF(N581="nio",0,IF(N581&gt;0,VLOOKUP(H581,'3-Productie normen'!A:S,VLOOKUP(N581,'3-Productie normen'!S:T,2,FALSE),FALSE)))</f>
        <v>0</v>
      </c>
      <c r="V581" s="176">
        <f t="shared" si="59"/>
        <v>0</v>
      </c>
      <c r="W581" s="176">
        <f t="shared" si="60"/>
        <v>0</v>
      </c>
      <c r="X581" s="176">
        <f t="shared" si="61"/>
        <v>0</v>
      </c>
      <c r="Y581" s="666">
        <f>VLOOKUP(H581,'3-Productie normen'!A:S,13,FALSE)</f>
        <v>6</v>
      </c>
      <c r="Z581" s="177"/>
      <c r="AB581" s="138">
        <f t="shared" si="62"/>
        <v>6448</v>
      </c>
    </row>
    <row r="582" spans="1:28" ht="14.1" customHeight="1">
      <c r="A582" s="152">
        <v>582</v>
      </c>
      <c r="B582" s="171" t="s">
        <v>979</v>
      </c>
      <c r="C582" s="566" t="s">
        <v>1904</v>
      </c>
      <c r="D582" s="526">
        <v>0</v>
      </c>
      <c r="E582" s="526" t="s">
        <v>1198</v>
      </c>
      <c r="F582" s="184" t="s">
        <v>1020</v>
      </c>
      <c r="G582" s="184" t="s">
        <v>1199</v>
      </c>
      <c r="H582" s="184" t="s">
        <v>1020</v>
      </c>
      <c r="I582" s="184" t="s">
        <v>114</v>
      </c>
      <c r="J582" s="649">
        <v>96</v>
      </c>
      <c r="K582" s="484"/>
      <c r="L582" s="484"/>
      <c r="M582" s="484"/>
      <c r="N582" s="174">
        <v>52</v>
      </c>
      <c r="O582" s="174"/>
      <c r="P582" s="174"/>
      <c r="Q582" s="174"/>
      <c r="R582" s="175" t="e">
        <f t="shared" si="56"/>
        <v>#DIV/0!</v>
      </c>
      <c r="S582" s="175">
        <f t="shared" si="57"/>
        <v>0</v>
      </c>
      <c r="T582" s="175">
        <f t="shared" si="58"/>
        <v>0</v>
      </c>
      <c r="U582" s="176">
        <f>IF(N582="nio",0,IF(N582&gt;0,VLOOKUP(H582,'3-Productie normen'!A:S,VLOOKUP(N582,'3-Productie normen'!S:T,2,FALSE),FALSE)))</f>
        <v>0</v>
      </c>
      <c r="V582" s="176">
        <f t="shared" si="59"/>
        <v>0</v>
      </c>
      <c r="W582" s="176">
        <f t="shared" si="60"/>
        <v>0</v>
      </c>
      <c r="X582" s="176">
        <f t="shared" si="61"/>
        <v>0</v>
      </c>
      <c r="Y582" s="666">
        <f>VLOOKUP(H582,'3-Productie normen'!A:S,13,FALSE)</f>
        <v>6</v>
      </c>
      <c r="Z582" s="177"/>
      <c r="AB582" s="138">
        <f t="shared" si="62"/>
        <v>4992</v>
      </c>
    </row>
    <row r="583" spans="1:28" ht="14.1" customHeight="1">
      <c r="A583" s="152">
        <v>583</v>
      </c>
      <c r="B583" s="171" t="s">
        <v>979</v>
      </c>
      <c r="C583" s="566" t="s">
        <v>1904</v>
      </c>
      <c r="D583" s="526">
        <v>0</v>
      </c>
      <c r="E583" s="526" t="s">
        <v>1200</v>
      </c>
      <c r="F583" s="184" t="s">
        <v>1166</v>
      </c>
      <c r="G583" s="184" t="s">
        <v>1201</v>
      </c>
      <c r="H583" s="184" t="s">
        <v>1856</v>
      </c>
      <c r="I583" s="184" t="s">
        <v>114</v>
      </c>
      <c r="J583" s="649">
        <v>68</v>
      </c>
      <c r="K583" s="484"/>
      <c r="L583" s="484"/>
      <c r="M583" s="484"/>
      <c r="N583" s="174">
        <v>52</v>
      </c>
      <c r="O583" s="174"/>
      <c r="P583" s="174"/>
      <c r="Q583" s="174"/>
      <c r="R583" s="175" t="e">
        <f t="shared" si="56"/>
        <v>#DIV/0!</v>
      </c>
      <c r="S583" s="175">
        <f t="shared" si="57"/>
        <v>0</v>
      </c>
      <c r="T583" s="175">
        <f t="shared" si="58"/>
        <v>0</v>
      </c>
      <c r="U583" s="176">
        <f>IF(N583="nio",0,IF(N583&gt;0,VLOOKUP(H583,'3-Productie normen'!A:S,VLOOKUP(N583,'3-Productie normen'!S:T,2,FALSE),FALSE)))</f>
        <v>0</v>
      </c>
      <c r="V583" s="176">
        <f t="shared" si="59"/>
        <v>0</v>
      </c>
      <c r="W583" s="176">
        <f t="shared" si="60"/>
        <v>0</v>
      </c>
      <c r="X583" s="176">
        <f t="shared" si="61"/>
        <v>0</v>
      </c>
      <c r="Y583" s="666">
        <f>VLOOKUP(H583,'3-Productie normen'!A:S,13,FALSE)</f>
        <v>5</v>
      </c>
      <c r="Z583" s="177"/>
      <c r="AB583" s="138">
        <f t="shared" si="62"/>
        <v>3536</v>
      </c>
    </row>
    <row r="584" spans="1:28" ht="14.1" customHeight="1">
      <c r="A584" s="152">
        <v>584</v>
      </c>
      <c r="B584" s="171" t="s">
        <v>979</v>
      </c>
      <c r="C584" s="566" t="s">
        <v>1904</v>
      </c>
      <c r="D584" s="526">
        <v>0</v>
      </c>
      <c r="E584" s="526" t="s">
        <v>1202</v>
      </c>
      <c r="F584" s="184" t="s">
        <v>1166</v>
      </c>
      <c r="G584" s="184" t="s">
        <v>1203</v>
      </c>
      <c r="H584" s="184" t="s">
        <v>1856</v>
      </c>
      <c r="I584" s="184" t="s">
        <v>114</v>
      </c>
      <c r="J584" s="649">
        <v>34</v>
      </c>
      <c r="K584" s="484"/>
      <c r="L584" s="484"/>
      <c r="M584" s="484"/>
      <c r="N584" s="174">
        <v>52</v>
      </c>
      <c r="O584" s="174"/>
      <c r="P584" s="174"/>
      <c r="Q584" s="174"/>
      <c r="R584" s="175" t="e">
        <f t="shared" si="56"/>
        <v>#DIV/0!</v>
      </c>
      <c r="S584" s="175">
        <f t="shared" si="57"/>
        <v>0</v>
      </c>
      <c r="T584" s="175">
        <f t="shared" si="58"/>
        <v>0</v>
      </c>
      <c r="U584" s="176">
        <f>IF(N584="nio",0,IF(N584&gt;0,VLOOKUP(H584,'3-Productie normen'!A:S,VLOOKUP(N584,'3-Productie normen'!S:T,2,FALSE),FALSE)))</f>
        <v>0</v>
      </c>
      <c r="V584" s="176">
        <f t="shared" si="59"/>
        <v>0</v>
      </c>
      <c r="W584" s="176">
        <f t="shared" si="60"/>
        <v>0</v>
      </c>
      <c r="X584" s="176">
        <f t="shared" si="61"/>
        <v>0</v>
      </c>
      <c r="Y584" s="666">
        <f>VLOOKUP(H584,'3-Productie normen'!A:S,13,FALSE)</f>
        <v>5</v>
      </c>
      <c r="Z584" s="177"/>
      <c r="AB584" s="138">
        <f t="shared" si="62"/>
        <v>1768</v>
      </c>
    </row>
    <row r="585" spans="1:28" ht="14.1" customHeight="1">
      <c r="A585" s="152">
        <v>585</v>
      </c>
      <c r="B585" s="171" t="s">
        <v>979</v>
      </c>
      <c r="C585" s="566" t="s">
        <v>1904</v>
      </c>
      <c r="D585" s="526">
        <v>0</v>
      </c>
      <c r="E585" s="526" t="s">
        <v>1204</v>
      </c>
      <c r="F585" s="184" t="s">
        <v>355</v>
      </c>
      <c r="G585" s="184" t="s">
        <v>1205</v>
      </c>
      <c r="H585" s="137" t="s">
        <v>368</v>
      </c>
      <c r="I585" s="184" t="s">
        <v>114</v>
      </c>
      <c r="J585" s="649">
        <v>9</v>
      </c>
      <c r="K585" s="484"/>
      <c r="L585" s="484"/>
      <c r="M585" s="484"/>
      <c r="N585" s="174">
        <v>52</v>
      </c>
      <c r="O585" s="174"/>
      <c r="P585" s="174"/>
      <c r="Q585" s="174"/>
      <c r="R585" s="175" t="e">
        <f t="shared" si="56"/>
        <v>#DIV/0!</v>
      </c>
      <c r="S585" s="175">
        <f t="shared" si="57"/>
        <v>0</v>
      </c>
      <c r="T585" s="175">
        <f t="shared" si="58"/>
        <v>0</v>
      </c>
      <c r="U585" s="176">
        <f>IF(N585="nio",0,IF(N585&gt;0,VLOOKUP(H585,'3-Productie normen'!A:S,VLOOKUP(N585,'3-Productie normen'!S:T,2,FALSE),FALSE)))</f>
        <v>0</v>
      </c>
      <c r="V585" s="176">
        <f t="shared" si="59"/>
        <v>0</v>
      </c>
      <c r="W585" s="176">
        <f t="shared" si="60"/>
        <v>0</v>
      </c>
      <c r="X585" s="176">
        <f t="shared" si="61"/>
        <v>0</v>
      </c>
      <c r="Y585" s="666">
        <f>VLOOKUP(H585,'3-Productie normen'!A:S,13,FALSE)</f>
        <v>5</v>
      </c>
      <c r="Z585" s="177"/>
      <c r="AB585" s="138">
        <f t="shared" si="62"/>
        <v>468</v>
      </c>
    </row>
    <row r="586" spans="1:28" ht="14.1" customHeight="1">
      <c r="A586" s="152">
        <v>586</v>
      </c>
      <c r="B586" s="171" t="s">
        <v>979</v>
      </c>
      <c r="C586" s="566" t="s">
        <v>1904</v>
      </c>
      <c r="D586" s="526">
        <v>0</v>
      </c>
      <c r="E586" s="526" t="s">
        <v>1206</v>
      </c>
      <c r="F586" s="184" t="s">
        <v>281</v>
      </c>
      <c r="G586" s="184" t="s">
        <v>1207</v>
      </c>
      <c r="H586" s="173" t="s">
        <v>1857</v>
      </c>
      <c r="I586" s="184" t="s">
        <v>114</v>
      </c>
      <c r="J586" s="649">
        <v>8</v>
      </c>
      <c r="K586" s="484"/>
      <c r="L586" s="484"/>
      <c r="M586" s="484"/>
      <c r="N586" s="174">
        <v>52</v>
      </c>
      <c r="O586" s="174"/>
      <c r="P586" s="174"/>
      <c r="Q586" s="174"/>
      <c r="R586" s="175" t="e">
        <f t="shared" ref="R586:R649" si="63">IF(N586="nio",0,IF(N586&gt;0,N586*J586/U586,0))*K586</f>
        <v>#DIV/0!</v>
      </c>
      <c r="S586" s="175">
        <f t="shared" ref="S586:S649" si="64">IF(O586&gt;0,O586*J586/V586,0)*L586</f>
        <v>0</v>
      </c>
      <c r="T586" s="175">
        <f t="shared" ref="T586:T649" si="65">IF(P586&gt;0,P586*J586/W586,0)*M586</f>
        <v>0</v>
      </c>
      <c r="U586" s="176">
        <f>IF(N586="nio",0,IF(N586&gt;0,VLOOKUP(H586,'3-Productie normen'!A:S,VLOOKUP(N586,'3-Productie normen'!S:T,2,FALSE),FALSE)))</f>
        <v>0</v>
      </c>
      <c r="V586" s="176">
        <f t="shared" ref="V586:V649" si="66">IF(O586&gt;0,U586*$V$8,0)</f>
        <v>0</v>
      </c>
      <c r="W586" s="176">
        <f t="shared" ref="W586:W649" si="67">IF(P586&gt;0,U586*$W$8,0)</f>
        <v>0</v>
      </c>
      <c r="X586" s="176">
        <f t="shared" ref="X586:X649" si="68">IF(Q586&gt;0,U586*$X$8,0)</f>
        <v>0</v>
      </c>
      <c r="Y586" s="666">
        <f>VLOOKUP(H586,'3-Productie normen'!A:S,13,FALSE)</f>
        <v>1</v>
      </c>
      <c r="Z586" s="177"/>
      <c r="AB586" s="138">
        <f t="shared" ref="AB586:AB649" si="69">SUM(N586:P586)*J586</f>
        <v>416</v>
      </c>
    </row>
    <row r="587" spans="1:28" ht="14.1" customHeight="1">
      <c r="A587" s="152">
        <v>587</v>
      </c>
      <c r="B587" s="171" t="s">
        <v>979</v>
      </c>
      <c r="C587" s="566" t="s">
        <v>1904</v>
      </c>
      <c r="D587" s="526">
        <v>0</v>
      </c>
      <c r="E587" s="526" t="s">
        <v>1208</v>
      </c>
      <c r="F587" s="184" t="s">
        <v>355</v>
      </c>
      <c r="G587" s="184" t="s">
        <v>355</v>
      </c>
      <c r="H587" s="137" t="s">
        <v>368</v>
      </c>
      <c r="I587" s="184" t="s">
        <v>1209</v>
      </c>
      <c r="J587" s="649">
        <v>6</v>
      </c>
      <c r="K587" s="484"/>
      <c r="L587" s="484"/>
      <c r="M587" s="484"/>
      <c r="N587" s="174">
        <v>52</v>
      </c>
      <c r="O587" s="174"/>
      <c r="P587" s="174"/>
      <c r="Q587" s="174"/>
      <c r="R587" s="175" t="e">
        <f t="shared" si="63"/>
        <v>#DIV/0!</v>
      </c>
      <c r="S587" s="175">
        <f t="shared" si="64"/>
        <v>0</v>
      </c>
      <c r="T587" s="175">
        <f t="shared" si="65"/>
        <v>0</v>
      </c>
      <c r="U587" s="176">
        <f>IF(N587="nio",0,IF(N587&gt;0,VLOOKUP(H587,'3-Productie normen'!A:S,VLOOKUP(N587,'3-Productie normen'!S:T,2,FALSE),FALSE)))</f>
        <v>0</v>
      </c>
      <c r="V587" s="176">
        <f t="shared" si="66"/>
        <v>0</v>
      </c>
      <c r="W587" s="176">
        <f t="shared" si="67"/>
        <v>0</v>
      </c>
      <c r="X587" s="176">
        <f t="shared" si="68"/>
        <v>0</v>
      </c>
      <c r="Y587" s="666">
        <f>VLOOKUP(H587,'3-Productie normen'!A:S,13,FALSE)</f>
        <v>5</v>
      </c>
      <c r="Z587" s="177"/>
      <c r="AB587" s="138">
        <f t="shared" si="69"/>
        <v>312</v>
      </c>
    </row>
    <row r="588" spans="1:28" ht="14.1" customHeight="1">
      <c r="A588" s="152">
        <v>588</v>
      </c>
      <c r="B588" s="171" t="s">
        <v>979</v>
      </c>
      <c r="C588" s="566" t="s">
        <v>1904</v>
      </c>
      <c r="D588" s="526">
        <v>0</v>
      </c>
      <c r="E588" s="526" t="s">
        <v>1210</v>
      </c>
      <c r="F588" s="184" t="s">
        <v>906</v>
      </c>
      <c r="G588" s="184" t="s">
        <v>906</v>
      </c>
      <c r="H588" s="184" t="s">
        <v>1856</v>
      </c>
      <c r="I588" s="184" t="s">
        <v>1211</v>
      </c>
      <c r="J588" s="649">
        <v>4</v>
      </c>
      <c r="K588" s="484"/>
      <c r="L588" s="484"/>
      <c r="M588" s="484"/>
      <c r="N588" s="174">
        <v>52</v>
      </c>
      <c r="O588" s="174"/>
      <c r="P588" s="174"/>
      <c r="Q588" s="174"/>
      <c r="R588" s="175" t="e">
        <f t="shared" si="63"/>
        <v>#DIV/0!</v>
      </c>
      <c r="S588" s="175">
        <f t="shared" si="64"/>
        <v>0</v>
      </c>
      <c r="T588" s="175">
        <f t="shared" si="65"/>
        <v>0</v>
      </c>
      <c r="U588" s="176">
        <f>IF(N588="nio",0,IF(N588&gt;0,VLOOKUP(H588,'3-Productie normen'!A:S,VLOOKUP(N588,'3-Productie normen'!S:T,2,FALSE),FALSE)))</f>
        <v>0</v>
      </c>
      <c r="V588" s="176">
        <f t="shared" si="66"/>
        <v>0</v>
      </c>
      <c r="W588" s="176">
        <f t="shared" si="67"/>
        <v>0</v>
      </c>
      <c r="X588" s="176">
        <f t="shared" si="68"/>
        <v>0</v>
      </c>
      <c r="Y588" s="666">
        <f>VLOOKUP(H588,'3-Productie normen'!A:S,13,FALSE)</f>
        <v>5</v>
      </c>
      <c r="Z588" s="177"/>
      <c r="AB588" s="138">
        <f t="shared" si="69"/>
        <v>208</v>
      </c>
    </row>
    <row r="589" spans="1:28" ht="14.1" customHeight="1">
      <c r="A589" s="152">
        <v>589</v>
      </c>
      <c r="B589" s="171" t="s">
        <v>979</v>
      </c>
      <c r="C589" s="566" t="s">
        <v>1904</v>
      </c>
      <c r="D589" s="526">
        <v>0</v>
      </c>
      <c r="E589" s="526" t="s">
        <v>1212</v>
      </c>
      <c r="F589" s="184" t="s">
        <v>309</v>
      </c>
      <c r="G589" s="184" t="s">
        <v>1213</v>
      </c>
      <c r="H589" s="137" t="s">
        <v>18</v>
      </c>
      <c r="I589" s="184" t="s">
        <v>113</v>
      </c>
      <c r="J589" s="649">
        <v>2</v>
      </c>
      <c r="K589" s="484"/>
      <c r="L589" s="484"/>
      <c r="M589" s="484"/>
      <c r="N589" s="174">
        <v>52</v>
      </c>
      <c r="O589" s="174"/>
      <c r="P589" s="174"/>
      <c r="Q589" s="174"/>
      <c r="R589" s="175" t="e">
        <f t="shared" si="63"/>
        <v>#DIV/0!</v>
      </c>
      <c r="S589" s="175">
        <f t="shared" si="64"/>
        <v>0</v>
      </c>
      <c r="T589" s="175">
        <f t="shared" si="65"/>
        <v>0</v>
      </c>
      <c r="U589" s="176">
        <f>IF(N589="nio",0,IF(N589&gt;0,VLOOKUP(H589,'3-Productie normen'!A:S,VLOOKUP(N589,'3-Productie normen'!S:T,2,FALSE),FALSE)))</f>
        <v>0</v>
      </c>
      <c r="V589" s="176">
        <f t="shared" si="66"/>
        <v>0</v>
      </c>
      <c r="W589" s="176">
        <f t="shared" si="67"/>
        <v>0</v>
      </c>
      <c r="X589" s="176">
        <f t="shared" si="68"/>
        <v>0</v>
      </c>
      <c r="Y589" s="666">
        <f>VLOOKUP(H589,'3-Productie normen'!A:S,13,FALSE)</f>
        <v>3</v>
      </c>
      <c r="Z589" s="177"/>
      <c r="AB589" s="138">
        <f t="shared" si="69"/>
        <v>104</v>
      </c>
    </row>
    <row r="590" spans="1:28" ht="14.1" customHeight="1">
      <c r="A590" s="152">
        <v>590</v>
      </c>
      <c r="B590" s="171" t="s">
        <v>980</v>
      </c>
      <c r="C590" s="171" t="s">
        <v>2143</v>
      </c>
      <c r="D590" s="526"/>
      <c r="E590" s="526" t="s">
        <v>1025</v>
      </c>
      <c r="F590" s="184" t="s">
        <v>1082</v>
      </c>
      <c r="G590" s="184"/>
      <c r="H590" s="184" t="s">
        <v>1082</v>
      </c>
      <c r="I590" s="616" t="s">
        <v>2220</v>
      </c>
      <c r="J590" s="649">
        <v>442</v>
      </c>
      <c r="K590" s="484"/>
      <c r="L590" s="484"/>
      <c r="M590" s="484"/>
      <c r="N590" s="174">
        <v>200</v>
      </c>
      <c r="O590" s="174"/>
      <c r="P590" s="174"/>
      <c r="Q590" s="174"/>
      <c r="R590" s="175" t="e">
        <f t="shared" si="63"/>
        <v>#DIV/0!</v>
      </c>
      <c r="S590" s="175">
        <f t="shared" si="64"/>
        <v>0</v>
      </c>
      <c r="T590" s="175">
        <f t="shared" si="65"/>
        <v>0</v>
      </c>
      <c r="U590" s="176">
        <f>IF(N590="nio",0,IF(N590&gt;0,VLOOKUP(H590,'3-Productie normen'!A:S,VLOOKUP(N590,'3-Productie normen'!S:T,2,FALSE),FALSE)))</f>
        <v>0</v>
      </c>
      <c r="V590" s="176">
        <f t="shared" si="66"/>
        <v>0</v>
      </c>
      <c r="W590" s="176">
        <f t="shared" si="67"/>
        <v>0</v>
      </c>
      <c r="X590" s="176">
        <f t="shared" si="68"/>
        <v>0</v>
      </c>
      <c r="Y590" s="666">
        <f>VLOOKUP(H590,'3-Productie normen'!A:S,13,FALSE)</f>
        <v>7</v>
      </c>
      <c r="Z590" s="177"/>
      <c r="AB590" s="138">
        <f t="shared" si="69"/>
        <v>88400</v>
      </c>
    </row>
    <row r="591" spans="1:28" ht="14.1" customHeight="1">
      <c r="A591" s="152">
        <v>591</v>
      </c>
      <c r="B591" s="171" t="s">
        <v>980</v>
      </c>
      <c r="C591" s="171" t="s">
        <v>2143</v>
      </c>
      <c r="D591" s="526"/>
      <c r="E591" s="526" t="s">
        <v>1029</v>
      </c>
      <c r="F591" s="184" t="s">
        <v>1046</v>
      </c>
      <c r="G591" s="184"/>
      <c r="H591" s="137" t="s">
        <v>1856</v>
      </c>
      <c r="I591" s="616" t="s">
        <v>2220</v>
      </c>
      <c r="J591" s="649">
        <v>362</v>
      </c>
      <c r="K591" s="484"/>
      <c r="L591" s="484"/>
      <c r="M591" s="484"/>
      <c r="N591" s="174">
        <v>200</v>
      </c>
      <c r="O591" s="174"/>
      <c r="P591" s="174"/>
      <c r="Q591" s="174"/>
      <c r="R591" s="175" t="e">
        <f t="shared" si="63"/>
        <v>#DIV/0!</v>
      </c>
      <c r="S591" s="175">
        <f t="shared" si="64"/>
        <v>0</v>
      </c>
      <c r="T591" s="175">
        <f t="shared" si="65"/>
        <v>0</v>
      </c>
      <c r="U591" s="176">
        <f>IF(N591="nio",0,IF(N591&gt;0,VLOOKUP(H591,'3-Productie normen'!A:S,VLOOKUP(N591,'3-Productie normen'!S:T,2,FALSE),FALSE)))</f>
        <v>0</v>
      </c>
      <c r="V591" s="176">
        <f t="shared" si="66"/>
        <v>0</v>
      </c>
      <c r="W591" s="176">
        <f t="shared" si="67"/>
        <v>0</v>
      </c>
      <c r="X591" s="176">
        <f t="shared" si="68"/>
        <v>0</v>
      </c>
      <c r="Y591" s="666">
        <f>VLOOKUP(H591,'3-Productie normen'!A:S,13,FALSE)</f>
        <v>5</v>
      </c>
      <c r="Z591" s="177"/>
      <c r="AB591" s="138">
        <f t="shared" si="69"/>
        <v>72400</v>
      </c>
    </row>
    <row r="592" spans="1:28" ht="14.1" customHeight="1">
      <c r="A592" s="152">
        <v>592</v>
      </c>
      <c r="B592" s="171" t="s">
        <v>980</v>
      </c>
      <c r="C592" s="171" t="s">
        <v>2143</v>
      </c>
      <c r="D592" s="526"/>
      <c r="E592" s="526" t="s">
        <v>1030</v>
      </c>
      <c r="F592" s="184" t="s">
        <v>281</v>
      </c>
      <c r="G592" s="184"/>
      <c r="H592" s="173" t="s">
        <v>1857</v>
      </c>
      <c r="I592" s="616" t="s">
        <v>2220</v>
      </c>
      <c r="J592" s="649">
        <v>42.5</v>
      </c>
      <c r="K592" s="484"/>
      <c r="L592" s="484"/>
      <c r="M592" s="484"/>
      <c r="N592" s="174">
        <v>200</v>
      </c>
      <c r="O592" s="174"/>
      <c r="P592" s="174"/>
      <c r="Q592" s="174"/>
      <c r="R592" s="175" t="e">
        <f t="shared" si="63"/>
        <v>#DIV/0!</v>
      </c>
      <c r="S592" s="175">
        <f t="shared" si="64"/>
        <v>0</v>
      </c>
      <c r="T592" s="175">
        <f t="shared" si="65"/>
        <v>0</v>
      </c>
      <c r="U592" s="176">
        <f>IF(N592="nio",0,IF(N592&gt;0,VLOOKUP(H592,'3-Productie normen'!A:S,VLOOKUP(N592,'3-Productie normen'!S:T,2,FALSE),FALSE)))</f>
        <v>0</v>
      </c>
      <c r="V592" s="176">
        <f t="shared" si="66"/>
        <v>0</v>
      </c>
      <c r="W592" s="176">
        <f t="shared" si="67"/>
        <v>0</v>
      </c>
      <c r="X592" s="176">
        <f t="shared" si="68"/>
        <v>0</v>
      </c>
      <c r="Y592" s="666">
        <f>VLOOKUP(H592,'3-Productie normen'!A:S,13,FALSE)</f>
        <v>1</v>
      </c>
      <c r="Z592" s="177"/>
      <c r="AB592" s="138">
        <f t="shared" si="69"/>
        <v>8500</v>
      </c>
    </row>
    <row r="593" spans="1:28" ht="14.1" customHeight="1">
      <c r="A593" s="152">
        <v>593</v>
      </c>
      <c r="B593" s="171" t="s">
        <v>980</v>
      </c>
      <c r="C593" s="171" t="s">
        <v>2143</v>
      </c>
      <c r="D593" s="526"/>
      <c r="E593" s="526" t="s">
        <v>1034</v>
      </c>
      <c r="F593" s="184" t="s">
        <v>309</v>
      </c>
      <c r="G593" s="184"/>
      <c r="H593" s="137" t="s">
        <v>18</v>
      </c>
      <c r="I593" s="616" t="s">
        <v>2220</v>
      </c>
      <c r="J593" s="649">
        <v>40</v>
      </c>
      <c r="K593" s="484"/>
      <c r="L593" s="484"/>
      <c r="M593" s="484"/>
      <c r="N593" s="174">
        <v>200</v>
      </c>
      <c r="O593" s="174"/>
      <c r="P593" s="174"/>
      <c r="Q593" s="174"/>
      <c r="R593" s="175" t="e">
        <f t="shared" si="63"/>
        <v>#DIV/0!</v>
      </c>
      <c r="S593" s="175">
        <f t="shared" si="64"/>
        <v>0</v>
      </c>
      <c r="T593" s="175">
        <f t="shared" si="65"/>
        <v>0</v>
      </c>
      <c r="U593" s="176">
        <f>IF(N593="nio",0,IF(N593&gt;0,VLOOKUP(H593,'3-Productie normen'!A:S,VLOOKUP(N593,'3-Productie normen'!S:T,2,FALSE),FALSE)))</f>
        <v>0</v>
      </c>
      <c r="V593" s="176">
        <f t="shared" si="66"/>
        <v>0</v>
      </c>
      <c r="W593" s="176">
        <f t="shared" si="67"/>
        <v>0</v>
      </c>
      <c r="X593" s="176">
        <f t="shared" si="68"/>
        <v>0</v>
      </c>
      <c r="Y593" s="666">
        <f>VLOOKUP(H593,'3-Productie normen'!A:S,13,FALSE)</f>
        <v>3</v>
      </c>
      <c r="Z593" s="177"/>
      <c r="AB593" s="138">
        <f t="shared" si="69"/>
        <v>8000</v>
      </c>
    </row>
    <row r="594" spans="1:28" ht="14.1" customHeight="1">
      <c r="A594" s="152">
        <v>594</v>
      </c>
      <c r="B594" s="171" t="s">
        <v>981</v>
      </c>
      <c r="C594" s="171" t="s">
        <v>2143</v>
      </c>
      <c r="D594" s="526"/>
      <c r="E594" s="526" t="s">
        <v>1126</v>
      </c>
      <c r="F594" s="184" t="s">
        <v>1082</v>
      </c>
      <c r="G594" s="184"/>
      <c r="H594" s="184" t="s">
        <v>1082</v>
      </c>
      <c r="I594" s="616" t="s">
        <v>2220</v>
      </c>
      <c r="J594" s="649">
        <v>55.9</v>
      </c>
      <c r="K594" s="484"/>
      <c r="L594" s="484"/>
      <c r="M594" s="484"/>
      <c r="N594" s="174">
        <v>200</v>
      </c>
      <c r="O594" s="174"/>
      <c r="P594" s="174"/>
      <c r="Q594" s="174"/>
      <c r="R594" s="175" t="e">
        <f t="shared" si="63"/>
        <v>#DIV/0!</v>
      </c>
      <c r="S594" s="175">
        <f t="shared" si="64"/>
        <v>0</v>
      </c>
      <c r="T594" s="175">
        <f t="shared" si="65"/>
        <v>0</v>
      </c>
      <c r="U594" s="176">
        <f>IF(N594="nio",0,IF(N594&gt;0,VLOOKUP(H594,'3-Productie normen'!A:S,VLOOKUP(N594,'3-Productie normen'!S:T,2,FALSE),FALSE)))</f>
        <v>0</v>
      </c>
      <c r="V594" s="176">
        <f t="shared" si="66"/>
        <v>0</v>
      </c>
      <c r="W594" s="176">
        <f t="shared" si="67"/>
        <v>0</v>
      </c>
      <c r="X594" s="176">
        <f t="shared" si="68"/>
        <v>0</v>
      </c>
      <c r="Y594" s="666">
        <f>VLOOKUP(H594,'3-Productie normen'!A:S,13,FALSE)</f>
        <v>7</v>
      </c>
      <c r="Z594" s="177"/>
      <c r="AB594" s="138">
        <f t="shared" si="69"/>
        <v>11180</v>
      </c>
    </row>
    <row r="595" spans="1:28" ht="14.1" customHeight="1">
      <c r="A595" s="152">
        <v>595</v>
      </c>
      <c r="B595" s="171" t="s">
        <v>981</v>
      </c>
      <c r="C595" s="171" t="s">
        <v>2143</v>
      </c>
      <c r="D595" s="526"/>
      <c r="E595" s="526" t="s">
        <v>1124</v>
      </c>
      <c r="F595" s="184" t="s">
        <v>1082</v>
      </c>
      <c r="G595" s="184"/>
      <c r="H595" s="184" t="s">
        <v>1082</v>
      </c>
      <c r="I595" s="616" t="s">
        <v>2220</v>
      </c>
      <c r="J595" s="649">
        <v>55.9</v>
      </c>
      <c r="K595" s="484"/>
      <c r="L595" s="484"/>
      <c r="M595" s="484"/>
      <c r="N595" s="174">
        <v>200</v>
      </c>
      <c r="O595" s="174"/>
      <c r="P595" s="174"/>
      <c r="Q595" s="174"/>
      <c r="R595" s="175" t="e">
        <f t="shared" si="63"/>
        <v>#DIV/0!</v>
      </c>
      <c r="S595" s="175">
        <f t="shared" si="64"/>
        <v>0</v>
      </c>
      <c r="T595" s="175">
        <f t="shared" si="65"/>
        <v>0</v>
      </c>
      <c r="U595" s="176">
        <f>IF(N595="nio",0,IF(N595&gt;0,VLOOKUP(H595,'3-Productie normen'!A:S,VLOOKUP(N595,'3-Productie normen'!S:T,2,FALSE),FALSE)))</f>
        <v>0</v>
      </c>
      <c r="V595" s="176">
        <f t="shared" si="66"/>
        <v>0</v>
      </c>
      <c r="W595" s="176">
        <f t="shared" si="67"/>
        <v>0</v>
      </c>
      <c r="X595" s="176">
        <f t="shared" si="68"/>
        <v>0</v>
      </c>
      <c r="Y595" s="666">
        <f>VLOOKUP(H595,'3-Productie normen'!A:S,13,FALSE)</f>
        <v>7</v>
      </c>
      <c r="Z595" s="177"/>
      <c r="AB595" s="138">
        <f t="shared" si="69"/>
        <v>11180</v>
      </c>
    </row>
    <row r="596" spans="1:28" ht="14.1" customHeight="1">
      <c r="A596" s="152">
        <v>596</v>
      </c>
      <c r="B596" s="171" t="s">
        <v>981</v>
      </c>
      <c r="C596" s="171" t="s">
        <v>2143</v>
      </c>
      <c r="D596" s="526"/>
      <c r="E596" s="526" t="s">
        <v>1116</v>
      </c>
      <c r="F596" s="184" t="s">
        <v>1082</v>
      </c>
      <c r="G596" s="184"/>
      <c r="H596" s="184" t="s">
        <v>1082</v>
      </c>
      <c r="I596" s="616" t="s">
        <v>2220</v>
      </c>
      <c r="J596" s="649">
        <v>55.1</v>
      </c>
      <c r="K596" s="484"/>
      <c r="L596" s="484"/>
      <c r="M596" s="484"/>
      <c r="N596" s="174">
        <v>200</v>
      </c>
      <c r="O596" s="174"/>
      <c r="P596" s="174"/>
      <c r="Q596" s="174"/>
      <c r="R596" s="175" t="e">
        <f t="shared" si="63"/>
        <v>#DIV/0!</v>
      </c>
      <c r="S596" s="175">
        <f t="shared" si="64"/>
        <v>0</v>
      </c>
      <c r="T596" s="175">
        <f t="shared" si="65"/>
        <v>0</v>
      </c>
      <c r="U596" s="176">
        <f>IF(N596="nio",0,IF(N596&gt;0,VLOOKUP(H596,'3-Productie normen'!A:S,VLOOKUP(N596,'3-Productie normen'!S:T,2,FALSE),FALSE)))</f>
        <v>0</v>
      </c>
      <c r="V596" s="176">
        <f t="shared" si="66"/>
        <v>0</v>
      </c>
      <c r="W596" s="176">
        <f t="shared" si="67"/>
        <v>0</v>
      </c>
      <c r="X596" s="176">
        <f t="shared" si="68"/>
        <v>0</v>
      </c>
      <c r="Y596" s="666">
        <f>VLOOKUP(H596,'3-Productie normen'!A:S,13,FALSE)</f>
        <v>7</v>
      </c>
      <c r="Z596" s="177"/>
      <c r="AB596" s="138">
        <f t="shared" si="69"/>
        <v>11020</v>
      </c>
    </row>
    <row r="597" spans="1:28" ht="14.1" customHeight="1">
      <c r="A597" s="152">
        <v>597</v>
      </c>
      <c r="B597" s="171" t="s">
        <v>981</v>
      </c>
      <c r="C597" s="171" t="s">
        <v>2143</v>
      </c>
      <c r="D597" s="526"/>
      <c r="E597" s="526" t="s">
        <v>1022</v>
      </c>
      <c r="F597" s="184" t="s">
        <v>1046</v>
      </c>
      <c r="G597" s="184"/>
      <c r="H597" s="137" t="s">
        <v>1856</v>
      </c>
      <c r="I597" s="616" t="s">
        <v>2220</v>
      </c>
      <c r="J597" s="649">
        <v>48.8</v>
      </c>
      <c r="K597" s="484"/>
      <c r="L597" s="484"/>
      <c r="M597" s="484"/>
      <c r="N597" s="174">
        <v>200</v>
      </c>
      <c r="O597" s="174"/>
      <c r="P597" s="174"/>
      <c r="Q597" s="174"/>
      <c r="R597" s="175" t="e">
        <f t="shared" si="63"/>
        <v>#DIV/0!</v>
      </c>
      <c r="S597" s="175">
        <f t="shared" si="64"/>
        <v>0</v>
      </c>
      <c r="T597" s="175">
        <f t="shared" si="65"/>
        <v>0</v>
      </c>
      <c r="U597" s="176">
        <f>IF(N597="nio",0,IF(N597&gt;0,VLOOKUP(H597,'3-Productie normen'!A:S,VLOOKUP(N597,'3-Productie normen'!S:T,2,FALSE),FALSE)))</f>
        <v>0</v>
      </c>
      <c r="V597" s="176">
        <f t="shared" si="66"/>
        <v>0</v>
      </c>
      <c r="W597" s="176">
        <f t="shared" si="67"/>
        <v>0</v>
      </c>
      <c r="X597" s="176">
        <f t="shared" si="68"/>
        <v>0</v>
      </c>
      <c r="Y597" s="666">
        <f>VLOOKUP(H597,'3-Productie normen'!A:S,13,FALSE)</f>
        <v>5</v>
      </c>
      <c r="Z597" s="177"/>
      <c r="AB597" s="138">
        <f t="shared" si="69"/>
        <v>9760</v>
      </c>
    </row>
    <row r="598" spans="1:28" ht="14.1" customHeight="1">
      <c r="A598" s="152">
        <v>598</v>
      </c>
      <c r="B598" s="171" t="s">
        <v>981</v>
      </c>
      <c r="C598" s="171" t="s">
        <v>2143</v>
      </c>
      <c r="D598" s="526"/>
      <c r="E598" s="526" t="s">
        <v>1128</v>
      </c>
      <c r="F598" s="184" t="s">
        <v>1214</v>
      </c>
      <c r="G598" s="184"/>
      <c r="H598" s="184" t="s">
        <v>1857</v>
      </c>
      <c r="I598" s="616" t="s">
        <v>2220</v>
      </c>
      <c r="J598" s="649">
        <v>18.5</v>
      </c>
      <c r="K598" s="484"/>
      <c r="L598" s="484"/>
      <c r="M598" s="484"/>
      <c r="N598" s="174">
        <v>200</v>
      </c>
      <c r="O598" s="174"/>
      <c r="P598" s="174"/>
      <c r="Q598" s="174"/>
      <c r="R598" s="175" t="e">
        <f t="shared" si="63"/>
        <v>#DIV/0!</v>
      </c>
      <c r="S598" s="175">
        <f t="shared" si="64"/>
        <v>0</v>
      </c>
      <c r="T598" s="175">
        <f t="shared" si="65"/>
        <v>0</v>
      </c>
      <c r="U598" s="176">
        <f>IF(N598="nio",0,IF(N598&gt;0,VLOOKUP(H598,'3-Productie normen'!A:S,VLOOKUP(N598,'3-Productie normen'!S:T,2,FALSE),FALSE)))</f>
        <v>0</v>
      </c>
      <c r="V598" s="176">
        <f t="shared" si="66"/>
        <v>0</v>
      </c>
      <c r="W598" s="176">
        <f t="shared" si="67"/>
        <v>0</v>
      </c>
      <c r="X598" s="176">
        <f t="shared" si="68"/>
        <v>0</v>
      </c>
      <c r="Y598" s="666">
        <f>VLOOKUP(H598,'3-Productie normen'!A:S,13,FALSE)</f>
        <v>1</v>
      </c>
      <c r="Z598" s="177"/>
      <c r="AB598" s="138">
        <f t="shared" si="69"/>
        <v>3700</v>
      </c>
    </row>
    <row r="599" spans="1:28" ht="14.1" customHeight="1">
      <c r="A599" s="152">
        <v>599</v>
      </c>
      <c r="B599" s="171" t="s">
        <v>981</v>
      </c>
      <c r="C599" s="171" t="s">
        <v>2143</v>
      </c>
      <c r="D599" s="526"/>
      <c r="E599" s="526" t="s">
        <v>1143</v>
      </c>
      <c r="F599" s="184" t="s">
        <v>285</v>
      </c>
      <c r="G599" s="184"/>
      <c r="H599" s="184" t="s">
        <v>458</v>
      </c>
      <c r="I599" s="616" t="s">
        <v>2220</v>
      </c>
      <c r="J599" s="649">
        <v>9.6</v>
      </c>
      <c r="K599" s="484"/>
      <c r="L599" s="484"/>
      <c r="M599" s="484"/>
      <c r="N599" s="174">
        <v>12</v>
      </c>
      <c r="O599" s="174"/>
      <c r="P599" s="174"/>
      <c r="Q599" s="174"/>
      <c r="R599" s="175" t="e">
        <f t="shared" si="63"/>
        <v>#DIV/0!</v>
      </c>
      <c r="S599" s="175">
        <f t="shared" si="64"/>
        <v>0</v>
      </c>
      <c r="T599" s="175">
        <f t="shared" si="65"/>
        <v>0</v>
      </c>
      <c r="U599" s="176">
        <f>IF(N599="nio",0,IF(N599&gt;0,VLOOKUP(H599,'3-Productie normen'!A:S,VLOOKUP(N599,'3-Productie normen'!S:T,2,FALSE),FALSE)))</f>
        <v>0</v>
      </c>
      <c r="V599" s="176">
        <f t="shared" si="66"/>
        <v>0</v>
      </c>
      <c r="W599" s="176">
        <f t="shared" si="67"/>
        <v>0</v>
      </c>
      <c r="X599" s="176">
        <f t="shared" si="68"/>
        <v>0</v>
      </c>
      <c r="Y599" s="666">
        <f>VLOOKUP(H599,'3-Productie normen'!A:S,13,FALSE)</f>
        <v>5</v>
      </c>
      <c r="Z599" s="177"/>
      <c r="AB599" s="138">
        <f t="shared" si="69"/>
        <v>115.19999999999999</v>
      </c>
    </row>
    <row r="600" spans="1:28" ht="14.1" customHeight="1">
      <c r="A600" s="152">
        <v>600</v>
      </c>
      <c r="B600" s="171" t="s">
        <v>981</v>
      </c>
      <c r="C600" s="171" t="s">
        <v>2143</v>
      </c>
      <c r="D600" s="526"/>
      <c r="E600" s="526" t="s">
        <v>1147</v>
      </c>
      <c r="F600" s="184" t="s">
        <v>281</v>
      </c>
      <c r="G600" s="184"/>
      <c r="H600" s="173" t="s">
        <v>1857</v>
      </c>
      <c r="I600" s="616" t="s">
        <v>2220</v>
      </c>
      <c r="J600" s="649">
        <v>9.5</v>
      </c>
      <c r="K600" s="484"/>
      <c r="L600" s="484"/>
      <c r="M600" s="484"/>
      <c r="N600" s="174">
        <v>200</v>
      </c>
      <c r="O600" s="174"/>
      <c r="P600" s="174"/>
      <c r="Q600" s="174"/>
      <c r="R600" s="175" t="e">
        <f t="shared" si="63"/>
        <v>#DIV/0!</v>
      </c>
      <c r="S600" s="175">
        <f t="shared" si="64"/>
        <v>0</v>
      </c>
      <c r="T600" s="175">
        <f t="shared" si="65"/>
        <v>0</v>
      </c>
      <c r="U600" s="176">
        <f>IF(N600="nio",0,IF(N600&gt;0,VLOOKUP(H600,'3-Productie normen'!A:S,VLOOKUP(N600,'3-Productie normen'!S:T,2,FALSE),FALSE)))</f>
        <v>0</v>
      </c>
      <c r="V600" s="176">
        <f t="shared" si="66"/>
        <v>0</v>
      </c>
      <c r="W600" s="176">
        <f t="shared" si="67"/>
        <v>0</v>
      </c>
      <c r="X600" s="176">
        <f t="shared" si="68"/>
        <v>0</v>
      </c>
      <c r="Y600" s="666">
        <f>VLOOKUP(H600,'3-Productie normen'!A:S,13,FALSE)</f>
        <v>1</v>
      </c>
      <c r="Z600" s="177"/>
      <c r="AB600" s="138">
        <f t="shared" si="69"/>
        <v>1900</v>
      </c>
    </row>
    <row r="601" spans="1:28" ht="14.1" customHeight="1">
      <c r="A601" s="152">
        <v>601</v>
      </c>
      <c r="B601" s="171" t="s">
        <v>981</v>
      </c>
      <c r="C601" s="171" t="s">
        <v>2143</v>
      </c>
      <c r="D601" s="526"/>
      <c r="E601" s="526" t="s">
        <v>1061</v>
      </c>
      <c r="F601" s="184" t="s">
        <v>309</v>
      </c>
      <c r="G601" s="184"/>
      <c r="H601" s="137" t="s">
        <v>18</v>
      </c>
      <c r="I601" s="616" t="s">
        <v>2220</v>
      </c>
      <c r="J601" s="649">
        <v>6.5</v>
      </c>
      <c r="K601" s="484"/>
      <c r="L601" s="484"/>
      <c r="M601" s="484"/>
      <c r="N601" s="174">
        <v>200</v>
      </c>
      <c r="O601" s="174"/>
      <c r="P601" s="174"/>
      <c r="Q601" s="174"/>
      <c r="R601" s="175" t="e">
        <f t="shared" si="63"/>
        <v>#DIV/0!</v>
      </c>
      <c r="S601" s="175">
        <f t="shared" si="64"/>
        <v>0</v>
      </c>
      <c r="T601" s="175">
        <f t="shared" si="65"/>
        <v>0</v>
      </c>
      <c r="U601" s="176">
        <f>IF(N601="nio",0,IF(N601&gt;0,VLOOKUP(H601,'3-Productie normen'!A:S,VLOOKUP(N601,'3-Productie normen'!S:T,2,FALSE),FALSE)))</f>
        <v>0</v>
      </c>
      <c r="V601" s="176">
        <f t="shared" si="66"/>
        <v>0</v>
      </c>
      <c r="W601" s="176">
        <f t="shared" si="67"/>
        <v>0</v>
      </c>
      <c r="X601" s="176">
        <f t="shared" si="68"/>
        <v>0</v>
      </c>
      <c r="Y601" s="666">
        <f>VLOOKUP(H601,'3-Productie normen'!A:S,13,FALSE)</f>
        <v>3</v>
      </c>
      <c r="Z601" s="177"/>
      <c r="AB601" s="138">
        <f t="shared" si="69"/>
        <v>1300</v>
      </c>
    </row>
    <row r="602" spans="1:28" ht="14.1" customHeight="1">
      <c r="A602" s="152">
        <v>602</v>
      </c>
      <c r="B602" s="171" t="s">
        <v>981</v>
      </c>
      <c r="C602" s="171" t="s">
        <v>2143</v>
      </c>
      <c r="D602" s="526"/>
      <c r="E602" s="526" t="s">
        <v>1041</v>
      </c>
      <c r="F602" s="184" t="s">
        <v>309</v>
      </c>
      <c r="G602" s="184"/>
      <c r="H602" s="137" t="s">
        <v>18</v>
      </c>
      <c r="I602" s="616" t="s">
        <v>2220</v>
      </c>
      <c r="J602" s="649">
        <v>6.5</v>
      </c>
      <c r="K602" s="484"/>
      <c r="L602" s="484"/>
      <c r="M602" s="484"/>
      <c r="N602" s="174">
        <v>200</v>
      </c>
      <c r="O602" s="174"/>
      <c r="P602" s="174"/>
      <c r="Q602" s="174"/>
      <c r="R602" s="175" t="e">
        <f t="shared" si="63"/>
        <v>#DIV/0!</v>
      </c>
      <c r="S602" s="175">
        <f t="shared" si="64"/>
        <v>0</v>
      </c>
      <c r="T602" s="175">
        <f t="shared" si="65"/>
        <v>0</v>
      </c>
      <c r="U602" s="176">
        <f>IF(N602="nio",0,IF(N602&gt;0,VLOOKUP(H602,'3-Productie normen'!A:S,VLOOKUP(N602,'3-Productie normen'!S:T,2,FALSE),FALSE)))</f>
        <v>0</v>
      </c>
      <c r="V602" s="176">
        <f t="shared" si="66"/>
        <v>0</v>
      </c>
      <c r="W602" s="176">
        <f t="shared" si="67"/>
        <v>0</v>
      </c>
      <c r="X602" s="176">
        <f t="shared" si="68"/>
        <v>0</v>
      </c>
      <c r="Y602" s="666">
        <f>VLOOKUP(H602,'3-Productie normen'!A:S,13,FALSE)</f>
        <v>3</v>
      </c>
      <c r="Z602" s="177"/>
      <c r="AB602" s="138">
        <f t="shared" si="69"/>
        <v>1300</v>
      </c>
    </row>
    <row r="603" spans="1:28" ht="14.1" customHeight="1">
      <c r="A603" s="152">
        <v>603</v>
      </c>
      <c r="B603" s="171" t="s">
        <v>981</v>
      </c>
      <c r="C603" s="171" t="s">
        <v>2143</v>
      </c>
      <c r="D603" s="526"/>
      <c r="E603" s="526" t="s">
        <v>1054</v>
      </c>
      <c r="F603" s="184" t="s">
        <v>309</v>
      </c>
      <c r="G603" s="184"/>
      <c r="H603" s="137" t="s">
        <v>18</v>
      </c>
      <c r="I603" s="616" t="s">
        <v>2220</v>
      </c>
      <c r="J603" s="649">
        <v>2.2999999999999998</v>
      </c>
      <c r="K603" s="484"/>
      <c r="L603" s="484"/>
      <c r="M603" s="484"/>
      <c r="N603" s="174">
        <v>200</v>
      </c>
      <c r="O603" s="174"/>
      <c r="P603" s="174"/>
      <c r="Q603" s="174"/>
      <c r="R603" s="175" t="e">
        <f t="shared" si="63"/>
        <v>#DIV/0!</v>
      </c>
      <c r="S603" s="175">
        <f t="shared" si="64"/>
        <v>0</v>
      </c>
      <c r="T603" s="175">
        <f t="shared" si="65"/>
        <v>0</v>
      </c>
      <c r="U603" s="176">
        <f>IF(N603="nio",0,IF(N603&gt;0,VLOOKUP(H603,'3-Productie normen'!A:S,VLOOKUP(N603,'3-Productie normen'!S:T,2,FALSE),FALSE)))</f>
        <v>0</v>
      </c>
      <c r="V603" s="176">
        <f t="shared" si="66"/>
        <v>0</v>
      </c>
      <c r="W603" s="176">
        <f t="shared" si="67"/>
        <v>0</v>
      </c>
      <c r="X603" s="176">
        <f t="shared" si="68"/>
        <v>0</v>
      </c>
      <c r="Y603" s="666">
        <f>VLOOKUP(H603,'3-Productie normen'!A:S,13,FALSE)</f>
        <v>3</v>
      </c>
      <c r="Z603" s="177"/>
      <c r="AB603" s="138">
        <f t="shared" si="69"/>
        <v>459.99999999999994</v>
      </c>
    </row>
    <row r="604" spans="1:28" ht="14.1" customHeight="1">
      <c r="A604" s="152">
        <v>604</v>
      </c>
      <c r="B604" s="171" t="s">
        <v>2026</v>
      </c>
      <c r="C604" s="566" t="s">
        <v>1886</v>
      </c>
      <c r="D604" s="526">
        <v>1</v>
      </c>
      <c r="E604" s="526" t="s">
        <v>1215</v>
      </c>
      <c r="F604" s="184" t="s">
        <v>1127</v>
      </c>
      <c r="G604" s="184" t="s">
        <v>1216</v>
      </c>
      <c r="H604" s="184" t="s">
        <v>1856</v>
      </c>
      <c r="I604" s="184" t="s">
        <v>111</v>
      </c>
      <c r="J604" s="649">
        <v>115.699996948242</v>
      </c>
      <c r="K604" s="484"/>
      <c r="L604" s="484"/>
      <c r="M604" s="484"/>
      <c r="N604" s="174">
        <v>200</v>
      </c>
      <c r="O604" s="174"/>
      <c r="P604" s="174"/>
      <c r="Q604" s="174"/>
      <c r="R604" s="175" t="e">
        <f t="shared" si="63"/>
        <v>#DIV/0!</v>
      </c>
      <c r="S604" s="175">
        <f t="shared" si="64"/>
        <v>0</v>
      </c>
      <c r="T604" s="175">
        <f t="shared" si="65"/>
        <v>0</v>
      </c>
      <c r="U604" s="176">
        <f>IF(N604="nio",0,IF(N604&gt;0,VLOOKUP(H604,'3-Productie normen'!A:S,VLOOKUP(N604,'3-Productie normen'!S:T,2,FALSE),FALSE)))</f>
        <v>0</v>
      </c>
      <c r="V604" s="176">
        <f t="shared" si="66"/>
        <v>0</v>
      </c>
      <c r="W604" s="176">
        <f t="shared" si="67"/>
        <v>0</v>
      </c>
      <c r="X604" s="176">
        <f t="shared" si="68"/>
        <v>0</v>
      </c>
      <c r="Y604" s="666">
        <f>VLOOKUP(H604,'3-Productie normen'!A:S,13,FALSE)</f>
        <v>5</v>
      </c>
      <c r="Z604" s="177"/>
      <c r="AB604" s="138">
        <f t="shared" si="69"/>
        <v>23139.999389648401</v>
      </c>
    </row>
    <row r="605" spans="1:28" ht="14.1" customHeight="1">
      <c r="A605" s="152">
        <v>605</v>
      </c>
      <c r="B605" s="171" t="s">
        <v>2026</v>
      </c>
      <c r="C605" s="566" t="s">
        <v>1886</v>
      </c>
      <c r="D605" s="526">
        <v>0</v>
      </c>
      <c r="E605" s="526" t="s">
        <v>1041</v>
      </c>
      <c r="F605" s="184" t="s">
        <v>1073</v>
      </c>
      <c r="G605" s="184" t="s">
        <v>1217</v>
      </c>
      <c r="H605" s="184" t="s">
        <v>1073</v>
      </c>
      <c r="I605" s="184" t="s">
        <v>1218</v>
      </c>
      <c r="J605" s="649">
        <v>115.699996948242</v>
      </c>
      <c r="K605" s="484"/>
      <c r="L605" s="484"/>
      <c r="M605" s="484"/>
      <c r="N605" s="174">
        <v>200</v>
      </c>
      <c r="O605" s="174"/>
      <c r="P605" s="174"/>
      <c r="Q605" s="174"/>
      <c r="R605" s="175" t="e">
        <f t="shared" si="63"/>
        <v>#DIV/0!</v>
      </c>
      <c r="S605" s="175">
        <f t="shared" si="64"/>
        <v>0</v>
      </c>
      <c r="T605" s="175">
        <f t="shared" si="65"/>
        <v>0</v>
      </c>
      <c r="U605" s="176">
        <f>IF(N605="nio",0,IF(N605&gt;0,VLOOKUP(H605,'3-Productie normen'!A:S,VLOOKUP(N605,'3-Productie normen'!S:T,2,FALSE),FALSE)))</f>
        <v>0</v>
      </c>
      <c r="V605" s="176">
        <f t="shared" si="66"/>
        <v>0</v>
      </c>
      <c r="W605" s="176">
        <f t="shared" si="67"/>
        <v>0</v>
      </c>
      <c r="X605" s="176">
        <f t="shared" si="68"/>
        <v>0</v>
      </c>
      <c r="Y605" s="666">
        <f>VLOOKUP(H605,'3-Productie normen'!A:S,13,FALSE)</f>
        <v>7</v>
      </c>
      <c r="Z605" s="177"/>
      <c r="AB605" s="138">
        <f t="shared" si="69"/>
        <v>23139.999389648401</v>
      </c>
    </row>
    <row r="606" spans="1:28" ht="14.1" customHeight="1">
      <c r="A606" s="152">
        <v>606</v>
      </c>
      <c r="B606" s="171" t="s">
        <v>2026</v>
      </c>
      <c r="C606" s="566" t="s">
        <v>1886</v>
      </c>
      <c r="D606" s="526">
        <v>1</v>
      </c>
      <c r="E606" s="526" t="s">
        <v>1065</v>
      </c>
      <c r="F606" s="184" t="s">
        <v>1046</v>
      </c>
      <c r="G606" s="184" t="s">
        <v>1078</v>
      </c>
      <c r="H606" s="137" t="s">
        <v>1856</v>
      </c>
      <c r="I606" s="184" t="s">
        <v>111</v>
      </c>
      <c r="J606" s="649">
        <v>85.099998474121094</v>
      </c>
      <c r="K606" s="484"/>
      <c r="L606" s="484"/>
      <c r="M606" s="484"/>
      <c r="N606" s="174">
        <v>200</v>
      </c>
      <c r="O606" s="174"/>
      <c r="P606" s="174"/>
      <c r="Q606" s="174"/>
      <c r="R606" s="175" t="e">
        <f t="shared" si="63"/>
        <v>#DIV/0!</v>
      </c>
      <c r="S606" s="175">
        <f t="shared" si="64"/>
        <v>0</v>
      </c>
      <c r="T606" s="175">
        <f t="shared" si="65"/>
        <v>0</v>
      </c>
      <c r="U606" s="176">
        <f>IF(N606="nio",0,IF(N606&gt;0,VLOOKUP(H606,'3-Productie normen'!A:S,VLOOKUP(N606,'3-Productie normen'!S:T,2,FALSE),FALSE)))</f>
        <v>0</v>
      </c>
      <c r="V606" s="176">
        <f t="shared" si="66"/>
        <v>0</v>
      </c>
      <c r="W606" s="176">
        <f t="shared" si="67"/>
        <v>0</v>
      </c>
      <c r="X606" s="176">
        <f t="shared" si="68"/>
        <v>0</v>
      </c>
      <c r="Y606" s="666">
        <f>VLOOKUP(H606,'3-Productie normen'!A:S,13,FALSE)</f>
        <v>5</v>
      </c>
      <c r="Z606" s="177"/>
      <c r="AB606" s="138">
        <f t="shared" si="69"/>
        <v>17019.999694824219</v>
      </c>
    </row>
    <row r="607" spans="1:28" ht="14.1" customHeight="1">
      <c r="A607" s="152">
        <v>607</v>
      </c>
      <c r="B607" s="171" t="s">
        <v>2026</v>
      </c>
      <c r="C607" s="566" t="s">
        <v>1886</v>
      </c>
      <c r="D607" s="526">
        <v>1</v>
      </c>
      <c r="E607" s="526" t="s">
        <v>1219</v>
      </c>
      <c r="F607" s="184" t="s">
        <v>1046</v>
      </c>
      <c r="G607" s="184" t="s">
        <v>1078</v>
      </c>
      <c r="H607" s="137" t="s">
        <v>1856</v>
      </c>
      <c r="I607" s="184" t="s">
        <v>111</v>
      </c>
      <c r="J607" s="649">
        <v>85.099998474121094</v>
      </c>
      <c r="K607" s="484"/>
      <c r="L607" s="484"/>
      <c r="M607" s="484"/>
      <c r="N607" s="174">
        <v>200</v>
      </c>
      <c r="O607" s="174"/>
      <c r="P607" s="174"/>
      <c r="Q607" s="174"/>
      <c r="R607" s="175" t="e">
        <f t="shared" si="63"/>
        <v>#DIV/0!</v>
      </c>
      <c r="S607" s="175">
        <f t="shared" si="64"/>
        <v>0</v>
      </c>
      <c r="T607" s="175">
        <f t="shared" si="65"/>
        <v>0</v>
      </c>
      <c r="U607" s="176">
        <f>IF(N607="nio",0,IF(N607&gt;0,VLOOKUP(H607,'3-Productie normen'!A:S,VLOOKUP(N607,'3-Productie normen'!S:T,2,FALSE),FALSE)))</f>
        <v>0</v>
      </c>
      <c r="V607" s="176">
        <f t="shared" si="66"/>
        <v>0</v>
      </c>
      <c r="W607" s="176">
        <f t="shared" si="67"/>
        <v>0</v>
      </c>
      <c r="X607" s="176">
        <f t="shared" si="68"/>
        <v>0</v>
      </c>
      <c r="Y607" s="666">
        <f>VLOOKUP(H607,'3-Productie normen'!A:S,13,FALSE)</f>
        <v>5</v>
      </c>
      <c r="Z607" s="177"/>
      <c r="AB607" s="138">
        <f t="shared" si="69"/>
        <v>17019.999694824219</v>
      </c>
    </row>
    <row r="608" spans="1:28" ht="14.1" customHeight="1">
      <c r="A608" s="152">
        <v>608</v>
      </c>
      <c r="B608" s="171" t="s">
        <v>2026</v>
      </c>
      <c r="C608" s="566" t="s">
        <v>1886</v>
      </c>
      <c r="D608" s="526">
        <v>0</v>
      </c>
      <c r="E608" s="526" t="s">
        <v>1052</v>
      </c>
      <c r="F608" s="184" t="s">
        <v>1046</v>
      </c>
      <c r="G608" s="184" t="s">
        <v>1078</v>
      </c>
      <c r="H608" s="137" t="s">
        <v>1856</v>
      </c>
      <c r="I608" s="184" t="s">
        <v>111</v>
      </c>
      <c r="J608" s="649">
        <v>83.699996948242202</v>
      </c>
      <c r="K608" s="484"/>
      <c r="L608" s="484"/>
      <c r="M608" s="484"/>
      <c r="N608" s="174">
        <v>200</v>
      </c>
      <c r="O608" s="174"/>
      <c r="P608" s="174"/>
      <c r="Q608" s="174"/>
      <c r="R608" s="175" t="e">
        <f t="shared" si="63"/>
        <v>#DIV/0!</v>
      </c>
      <c r="S608" s="175">
        <f t="shared" si="64"/>
        <v>0</v>
      </c>
      <c r="T608" s="175">
        <f t="shared" si="65"/>
        <v>0</v>
      </c>
      <c r="U608" s="176">
        <f>IF(N608="nio",0,IF(N608&gt;0,VLOOKUP(H608,'3-Productie normen'!A:S,VLOOKUP(N608,'3-Productie normen'!S:T,2,FALSE),FALSE)))</f>
        <v>0</v>
      </c>
      <c r="V608" s="176">
        <f t="shared" si="66"/>
        <v>0</v>
      </c>
      <c r="W608" s="176">
        <f t="shared" si="67"/>
        <v>0</v>
      </c>
      <c r="X608" s="176">
        <f t="shared" si="68"/>
        <v>0</v>
      </c>
      <c r="Y608" s="666">
        <f>VLOOKUP(H608,'3-Productie normen'!A:S,13,FALSE)</f>
        <v>5</v>
      </c>
      <c r="Z608" s="177"/>
      <c r="AB608" s="138">
        <f t="shared" si="69"/>
        <v>16739.999389648441</v>
      </c>
    </row>
    <row r="609" spans="1:28" ht="14.1" customHeight="1">
      <c r="A609" s="152">
        <v>609</v>
      </c>
      <c r="B609" s="171" t="s">
        <v>2026</v>
      </c>
      <c r="C609" s="566" t="s">
        <v>1886</v>
      </c>
      <c r="D609" s="526">
        <v>1</v>
      </c>
      <c r="E609" s="526" t="s">
        <v>1220</v>
      </c>
      <c r="F609" s="184" t="s">
        <v>1082</v>
      </c>
      <c r="G609" s="184" t="s">
        <v>1221</v>
      </c>
      <c r="H609" s="184" t="s">
        <v>1082</v>
      </c>
      <c r="I609" s="184" t="s">
        <v>111</v>
      </c>
      <c r="J609" s="649">
        <v>55.599998474121101</v>
      </c>
      <c r="K609" s="484"/>
      <c r="L609" s="484"/>
      <c r="M609" s="484"/>
      <c r="N609" s="174">
        <v>200</v>
      </c>
      <c r="O609" s="174"/>
      <c r="P609" s="174"/>
      <c r="Q609" s="174"/>
      <c r="R609" s="175" t="e">
        <f t="shared" si="63"/>
        <v>#DIV/0!</v>
      </c>
      <c r="S609" s="175">
        <f t="shared" si="64"/>
        <v>0</v>
      </c>
      <c r="T609" s="175">
        <f t="shared" si="65"/>
        <v>0</v>
      </c>
      <c r="U609" s="176">
        <f>IF(N609="nio",0,IF(N609&gt;0,VLOOKUP(H609,'3-Productie normen'!A:S,VLOOKUP(N609,'3-Productie normen'!S:T,2,FALSE),FALSE)))</f>
        <v>0</v>
      </c>
      <c r="V609" s="176">
        <f t="shared" si="66"/>
        <v>0</v>
      </c>
      <c r="W609" s="176">
        <f t="shared" si="67"/>
        <v>0</v>
      </c>
      <c r="X609" s="176">
        <f t="shared" si="68"/>
        <v>0</v>
      </c>
      <c r="Y609" s="666">
        <f>VLOOKUP(H609,'3-Productie normen'!A:S,13,FALSE)</f>
        <v>7</v>
      </c>
      <c r="Z609" s="177"/>
      <c r="AB609" s="138">
        <f t="shared" si="69"/>
        <v>11119.999694824221</v>
      </c>
    </row>
    <row r="610" spans="1:28" ht="14.1" customHeight="1">
      <c r="A610" s="152">
        <v>610</v>
      </c>
      <c r="B610" s="171" t="s">
        <v>2026</v>
      </c>
      <c r="C610" s="566" t="s">
        <v>1886</v>
      </c>
      <c r="D610" s="526">
        <v>0</v>
      </c>
      <c r="E610" s="526" t="s">
        <v>1043</v>
      </c>
      <c r="F610" s="184" t="s">
        <v>1082</v>
      </c>
      <c r="G610" s="184" t="s">
        <v>1221</v>
      </c>
      <c r="H610" s="184" t="s">
        <v>1082</v>
      </c>
      <c r="I610" s="184" t="s">
        <v>111</v>
      </c>
      <c r="J610" s="649">
        <v>55.599998474121101</v>
      </c>
      <c r="K610" s="484"/>
      <c r="L610" s="484"/>
      <c r="M610" s="484"/>
      <c r="N610" s="174">
        <v>200</v>
      </c>
      <c r="O610" s="174"/>
      <c r="P610" s="174"/>
      <c r="Q610" s="174"/>
      <c r="R610" s="175" t="e">
        <f t="shared" si="63"/>
        <v>#DIV/0!</v>
      </c>
      <c r="S610" s="175">
        <f t="shared" si="64"/>
        <v>0</v>
      </c>
      <c r="T610" s="175">
        <f t="shared" si="65"/>
        <v>0</v>
      </c>
      <c r="U610" s="176">
        <f>IF(N610="nio",0,IF(N610&gt;0,VLOOKUP(H610,'3-Productie normen'!A:S,VLOOKUP(N610,'3-Productie normen'!S:T,2,FALSE),FALSE)))</f>
        <v>0</v>
      </c>
      <c r="V610" s="176">
        <f t="shared" si="66"/>
        <v>0</v>
      </c>
      <c r="W610" s="176">
        <f t="shared" si="67"/>
        <v>0</v>
      </c>
      <c r="X610" s="176">
        <f t="shared" si="68"/>
        <v>0</v>
      </c>
      <c r="Y610" s="666">
        <f>VLOOKUP(H610,'3-Productie normen'!A:S,13,FALSE)</f>
        <v>7</v>
      </c>
      <c r="Z610" s="177"/>
      <c r="AB610" s="138">
        <f t="shared" si="69"/>
        <v>11119.999694824221</v>
      </c>
    </row>
    <row r="611" spans="1:28" ht="14.1" customHeight="1">
      <c r="A611" s="152">
        <v>611</v>
      </c>
      <c r="B611" s="171" t="s">
        <v>2026</v>
      </c>
      <c r="C611" s="566" t="s">
        <v>1886</v>
      </c>
      <c r="D611" s="526">
        <v>1</v>
      </c>
      <c r="E611" s="526" t="s">
        <v>1067</v>
      </c>
      <c r="F611" s="184" t="s">
        <v>1082</v>
      </c>
      <c r="G611" s="184" t="s">
        <v>1221</v>
      </c>
      <c r="H611" s="184" t="s">
        <v>1082</v>
      </c>
      <c r="I611" s="184" t="s">
        <v>111</v>
      </c>
      <c r="J611" s="649">
        <v>55.5</v>
      </c>
      <c r="K611" s="484"/>
      <c r="L611" s="484"/>
      <c r="M611" s="484"/>
      <c r="N611" s="174">
        <v>200</v>
      </c>
      <c r="O611" s="174"/>
      <c r="P611" s="174"/>
      <c r="Q611" s="174"/>
      <c r="R611" s="175" t="e">
        <f t="shared" si="63"/>
        <v>#DIV/0!</v>
      </c>
      <c r="S611" s="175">
        <f t="shared" si="64"/>
        <v>0</v>
      </c>
      <c r="T611" s="175">
        <f t="shared" si="65"/>
        <v>0</v>
      </c>
      <c r="U611" s="176">
        <f>IF(N611="nio",0,IF(N611&gt;0,VLOOKUP(H611,'3-Productie normen'!A:S,VLOOKUP(N611,'3-Productie normen'!S:T,2,FALSE),FALSE)))</f>
        <v>0</v>
      </c>
      <c r="V611" s="176">
        <f t="shared" si="66"/>
        <v>0</v>
      </c>
      <c r="W611" s="176">
        <f t="shared" si="67"/>
        <v>0</v>
      </c>
      <c r="X611" s="176">
        <f t="shared" si="68"/>
        <v>0</v>
      </c>
      <c r="Y611" s="666">
        <f>VLOOKUP(H611,'3-Productie normen'!A:S,13,FALSE)</f>
        <v>7</v>
      </c>
      <c r="Z611" s="177"/>
      <c r="AB611" s="138">
        <f t="shared" si="69"/>
        <v>11100</v>
      </c>
    </row>
    <row r="612" spans="1:28" ht="14.1" customHeight="1">
      <c r="A612" s="152">
        <v>612</v>
      </c>
      <c r="B612" s="171" t="s">
        <v>2026</v>
      </c>
      <c r="C612" s="566" t="s">
        <v>1886</v>
      </c>
      <c r="D612" s="526">
        <v>1</v>
      </c>
      <c r="E612" s="526" t="s">
        <v>1066</v>
      </c>
      <c r="F612" s="184" t="s">
        <v>1082</v>
      </c>
      <c r="G612" s="184" t="s">
        <v>1221</v>
      </c>
      <c r="H612" s="184" t="s">
        <v>1082</v>
      </c>
      <c r="I612" s="184" t="s">
        <v>111</v>
      </c>
      <c r="J612" s="649">
        <v>55.5</v>
      </c>
      <c r="K612" s="484"/>
      <c r="L612" s="484"/>
      <c r="M612" s="484"/>
      <c r="N612" s="174">
        <v>200</v>
      </c>
      <c r="O612" s="174"/>
      <c r="P612" s="174"/>
      <c r="Q612" s="174"/>
      <c r="R612" s="175" t="e">
        <f t="shared" si="63"/>
        <v>#DIV/0!</v>
      </c>
      <c r="S612" s="175">
        <f t="shared" si="64"/>
        <v>0</v>
      </c>
      <c r="T612" s="175">
        <f t="shared" si="65"/>
        <v>0</v>
      </c>
      <c r="U612" s="176">
        <f>IF(N612="nio",0,IF(N612&gt;0,VLOOKUP(H612,'3-Productie normen'!A:S,VLOOKUP(N612,'3-Productie normen'!S:T,2,FALSE),FALSE)))</f>
        <v>0</v>
      </c>
      <c r="V612" s="176">
        <f t="shared" si="66"/>
        <v>0</v>
      </c>
      <c r="W612" s="176">
        <f t="shared" si="67"/>
        <v>0</v>
      </c>
      <c r="X612" s="176">
        <f t="shared" si="68"/>
        <v>0</v>
      </c>
      <c r="Y612" s="666">
        <f>VLOOKUP(H612,'3-Productie normen'!A:S,13,FALSE)</f>
        <v>7</v>
      </c>
      <c r="Z612" s="177"/>
      <c r="AB612" s="138">
        <f t="shared" si="69"/>
        <v>11100</v>
      </c>
    </row>
    <row r="613" spans="1:28" ht="14.1" customHeight="1">
      <c r="A613" s="152">
        <v>613</v>
      </c>
      <c r="B613" s="171" t="s">
        <v>2026</v>
      </c>
      <c r="C613" s="566" t="s">
        <v>1886</v>
      </c>
      <c r="D613" s="526">
        <v>1</v>
      </c>
      <c r="E613" s="526" t="s">
        <v>1222</v>
      </c>
      <c r="F613" s="184" t="s">
        <v>1082</v>
      </c>
      <c r="G613" s="184" t="s">
        <v>1221</v>
      </c>
      <c r="H613" s="180" t="s">
        <v>223</v>
      </c>
      <c r="I613" s="184" t="s">
        <v>111</v>
      </c>
      <c r="J613" s="649">
        <v>55.5</v>
      </c>
      <c r="K613" s="484"/>
      <c r="L613" s="484"/>
      <c r="M613" s="484"/>
      <c r="N613" s="174" t="s">
        <v>223</v>
      </c>
      <c r="O613" s="174"/>
      <c r="P613" s="174"/>
      <c r="Q613" s="174"/>
      <c r="R613" s="175">
        <f t="shared" si="63"/>
        <v>0</v>
      </c>
      <c r="S613" s="175">
        <f t="shared" si="64"/>
        <v>0</v>
      </c>
      <c r="T613" s="175">
        <f t="shared" si="65"/>
        <v>0</v>
      </c>
      <c r="U613" s="176">
        <f>IF(N613="nio",0,IF(N613&gt;0,VLOOKUP(H613,'3-Productie normen'!A:S,VLOOKUP(N613,'3-Productie normen'!S:T,2,FALSE),FALSE)))</f>
        <v>0</v>
      </c>
      <c r="V613" s="176">
        <f t="shared" si="66"/>
        <v>0</v>
      </c>
      <c r="W613" s="176">
        <f t="shared" si="67"/>
        <v>0</v>
      </c>
      <c r="X613" s="176">
        <f t="shared" si="68"/>
        <v>0</v>
      </c>
      <c r="Y613" s="666">
        <f>VLOOKUP(H613,'3-Productie normen'!A:S,13,FALSE)</f>
        <v>0</v>
      </c>
      <c r="Z613" s="177"/>
      <c r="AB613" s="138">
        <f t="shared" si="69"/>
        <v>0</v>
      </c>
    </row>
    <row r="614" spans="1:28" ht="14.1" customHeight="1">
      <c r="A614" s="152">
        <v>614</v>
      </c>
      <c r="B614" s="171" t="s">
        <v>2026</v>
      </c>
      <c r="C614" s="566" t="s">
        <v>1886</v>
      </c>
      <c r="D614" s="526">
        <v>1</v>
      </c>
      <c r="E614" s="526" t="s">
        <v>1223</v>
      </c>
      <c r="F614" s="184" t="s">
        <v>1082</v>
      </c>
      <c r="G614" s="184" t="s">
        <v>1221</v>
      </c>
      <c r="H614" s="180" t="s">
        <v>223</v>
      </c>
      <c r="I614" s="184" t="s">
        <v>111</v>
      </c>
      <c r="J614" s="649">
        <v>55.5</v>
      </c>
      <c r="K614" s="484"/>
      <c r="L614" s="484"/>
      <c r="M614" s="484"/>
      <c r="N614" s="174" t="s">
        <v>223</v>
      </c>
      <c r="O614" s="174"/>
      <c r="P614" s="174"/>
      <c r="Q614" s="174"/>
      <c r="R614" s="175">
        <f t="shared" si="63"/>
        <v>0</v>
      </c>
      <c r="S614" s="175">
        <f t="shared" si="64"/>
        <v>0</v>
      </c>
      <c r="T614" s="175">
        <f t="shared" si="65"/>
        <v>0</v>
      </c>
      <c r="U614" s="176">
        <f>IF(N614="nio",0,IF(N614&gt;0,VLOOKUP(H614,'3-Productie normen'!A:S,VLOOKUP(N614,'3-Productie normen'!S:T,2,FALSE),FALSE)))</f>
        <v>0</v>
      </c>
      <c r="V614" s="176">
        <f t="shared" si="66"/>
        <v>0</v>
      </c>
      <c r="W614" s="176">
        <f t="shared" si="67"/>
        <v>0</v>
      </c>
      <c r="X614" s="176">
        <f t="shared" si="68"/>
        <v>0</v>
      </c>
      <c r="Y614" s="666">
        <f>VLOOKUP(H614,'3-Productie normen'!A:S,13,FALSE)</f>
        <v>0</v>
      </c>
      <c r="Z614" s="177"/>
      <c r="AB614" s="138">
        <f t="shared" si="69"/>
        <v>0</v>
      </c>
    </row>
    <row r="615" spans="1:28" ht="14.1" customHeight="1">
      <c r="A615" s="152">
        <v>615</v>
      </c>
      <c r="B615" s="171" t="s">
        <v>2026</v>
      </c>
      <c r="C615" s="566" t="s">
        <v>1886</v>
      </c>
      <c r="D615" s="526">
        <v>0</v>
      </c>
      <c r="E615" s="526" t="s">
        <v>1022</v>
      </c>
      <c r="F615" s="184" t="s">
        <v>1082</v>
      </c>
      <c r="G615" s="184" t="s">
        <v>1221</v>
      </c>
      <c r="H615" s="180" t="s">
        <v>223</v>
      </c>
      <c r="I615" s="184" t="s">
        <v>111</v>
      </c>
      <c r="J615" s="649">
        <v>55.5</v>
      </c>
      <c r="K615" s="484"/>
      <c r="L615" s="484"/>
      <c r="M615" s="484"/>
      <c r="N615" s="174" t="s">
        <v>223</v>
      </c>
      <c r="O615" s="174"/>
      <c r="P615" s="174"/>
      <c r="Q615" s="174"/>
      <c r="R615" s="175">
        <f t="shared" si="63"/>
        <v>0</v>
      </c>
      <c r="S615" s="175">
        <f t="shared" si="64"/>
        <v>0</v>
      </c>
      <c r="T615" s="175">
        <f t="shared" si="65"/>
        <v>0</v>
      </c>
      <c r="U615" s="176">
        <f>IF(N615="nio",0,IF(N615&gt;0,VLOOKUP(H615,'3-Productie normen'!A:S,VLOOKUP(N615,'3-Productie normen'!S:T,2,FALSE),FALSE)))</f>
        <v>0</v>
      </c>
      <c r="V615" s="176">
        <f t="shared" si="66"/>
        <v>0</v>
      </c>
      <c r="W615" s="176">
        <f t="shared" si="67"/>
        <v>0</v>
      </c>
      <c r="X615" s="176">
        <f t="shared" si="68"/>
        <v>0</v>
      </c>
      <c r="Y615" s="666">
        <f>VLOOKUP(H615,'3-Productie normen'!A:S,13,FALSE)</f>
        <v>0</v>
      </c>
      <c r="Z615" s="177"/>
      <c r="AB615" s="138">
        <f t="shared" si="69"/>
        <v>0</v>
      </c>
    </row>
    <row r="616" spans="1:28" ht="14.1" customHeight="1">
      <c r="A616" s="152">
        <v>616</v>
      </c>
      <c r="B616" s="171" t="s">
        <v>2026</v>
      </c>
      <c r="C616" s="566" t="s">
        <v>1886</v>
      </c>
      <c r="D616" s="526">
        <v>0</v>
      </c>
      <c r="E616" s="526" t="s">
        <v>1019</v>
      </c>
      <c r="F616" s="184" t="s">
        <v>1082</v>
      </c>
      <c r="G616" s="184" t="s">
        <v>1221</v>
      </c>
      <c r="H616" s="180" t="s">
        <v>223</v>
      </c>
      <c r="I616" s="184" t="s">
        <v>111</v>
      </c>
      <c r="J616" s="649">
        <v>55.5</v>
      </c>
      <c r="K616" s="484"/>
      <c r="L616" s="484"/>
      <c r="M616" s="484"/>
      <c r="N616" s="174" t="s">
        <v>223</v>
      </c>
      <c r="O616" s="174"/>
      <c r="P616" s="174"/>
      <c r="Q616" s="174"/>
      <c r="R616" s="175">
        <f t="shared" si="63"/>
        <v>0</v>
      </c>
      <c r="S616" s="175">
        <f t="shared" si="64"/>
        <v>0</v>
      </c>
      <c r="T616" s="175">
        <f t="shared" si="65"/>
        <v>0</v>
      </c>
      <c r="U616" s="176">
        <f>IF(N616="nio",0,IF(N616&gt;0,VLOOKUP(H616,'3-Productie normen'!A:S,VLOOKUP(N616,'3-Productie normen'!S:T,2,FALSE),FALSE)))</f>
        <v>0</v>
      </c>
      <c r="V616" s="176">
        <f t="shared" si="66"/>
        <v>0</v>
      </c>
      <c r="W616" s="176">
        <f t="shared" si="67"/>
        <v>0</v>
      </c>
      <c r="X616" s="176">
        <f t="shared" si="68"/>
        <v>0</v>
      </c>
      <c r="Y616" s="666">
        <f>VLOOKUP(H616,'3-Productie normen'!A:S,13,FALSE)</f>
        <v>0</v>
      </c>
      <c r="Z616" s="177"/>
      <c r="AB616" s="138">
        <f t="shared" si="69"/>
        <v>0</v>
      </c>
    </row>
    <row r="617" spans="1:28" ht="14.1" customHeight="1">
      <c r="A617" s="152">
        <v>617</v>
      </c>
      <c r="B617" s="171" t="s">
        <v>2026</v>
      </c>
      <c r="C617" s="566" t="s">
        <v>1886</v>
      </c>
      <c r="D617" s="526">
        <v>1</v>
      </c>
      <c r="E617" s="526" t="s">
        <v>1224</v>
      </c>
      <c r="F617" s="184" t="s">
        <v>1119</v>
      </c>
      <c r="G617" s="184" t="s">
        <v>1225</v>
      </c>
      <c r="H617" s="184" t="s">
        <v>116</v>
      </c>
      <c r="I617" s="184" t="s">
        <v>320</v>
      </c>
      <c r="J617" s="649">
        <v>32</v>
      </c>
      <c r="K617" s="484"/>
      <c r="L617" s="484"/>
      <c r="M617" s="484"/>
      <c r="N617" s="174">
        <v>200</v>
      </c>
      <c r="O617" s="174"/>
      <c r="P617" s="174"/>
      <c r="Q617" s="174"/>
      <c r="R617" s="175" t="e">
        <f t="shared" si="63"/>
        <v>#DIV/0!</v>
      </c>
      <c r="S617" s="175">
        <f t="shared" si="64"/>
        <v>0</v>
      </c>
      <c r="T617" s="175">
        <f t="shared" si="65"/>
        <v>0</v>
      </c>
      <c r="U617" s="176">
        <f>IF(N617="nio",0,IF(N617&gt;0,VLOOKUP(H617,'3-Productie normen'!A:S,VLOOKUP(N617,'3-Productie normen'!S:T,2,FALSE),FALSE)))</f>
        <v>0</v>
      </c>
      <c r="V617" s="176">
        <f t="shared" si="66"/>
        <v>0</v>
      </c>
      <c r="W617" s="176">
        <f t="shared" si="67"/>
        <v>0</v>
      </c>
      <c r="X617" s="176">
        <f t="shared" si="68"/>
        <v>0</v>
      </c>
      <c r="Y617" s="666">
        <f>VLOOKUP(H617,'3-Productie normen'!A:S,13,FALSE)</f>
        <v>2</v>
      </c>
      <c r="Z617" s="177"/>
      <c r="AB617" s="138">
        <f t="shared" si="69"/>
        <v>6400</v>
      </c>
    </row>
    <row r="618" spans="1:28" ht="14.1" customHeight="1">
      <c r="A618" s="152">
        <v>618</v>
      </c>
      <c r="B618" s="171" t="s">
        <v>2026</v>
      </c>
      <c r="C618" s="566" t="s">
        <v>1886</v>
      </c>
      <c r="D618" s="526">
        <v>1</v>
      </c>
      <c r="E618" s="526" t="s">
        <v>1226</v>
      </c>
      <c r="F618" s="184" t="s">
        <v>281</v>
      </c>
      <c r="G618" s="184" t="s">
        <v>281</v>
      </c>
      <c r="H618" s="173" t="s">
        <v>1857</v>
      </c>
      <c r="I618" s="184" t="s">
        <v>320</v>
      </c>
      <c r="J618" s="649">
        <v>22</v>
      </c>
      <c r="K618" s="484"/>
      <c r="L618" s="484"/>
      <c r="M618" s="484"/>
      <c r="N618" s="174">
        <v>200</v>
      </c>
      <c r="O618" s="174"/>
      <c r="P618" s="174"/>
      <c r="Q618" s="174"/>
      <c r="R618" s="175" t="e">
        <f t="shared" si="63"/>
        <v>#DIV/0!</v>
      </c>
      <c r="S618" s="175">
        <f t="shared" si="64"/>
        <v>0</v>
      </c>
      <c r="T618" s="175">
        <f t="shared" si="65"/>
        <v>0</v>
      </c>
      <c r="U618" s="176">
        <f>IF(N618="nio",0,IF(N618&gt;0,VLOOKUP(H618,'3-Productie normen'!A:S,VLOOKUP(N618,'3-Productie normen'!S:T,2,FALSE),FALSE)))</f>
        <v>0</v>
      </c>
      <c r="V618" s="176">
        <f t="shared" si="66"/>
        <v>0</v>
      </c>
      <c r="W618" s="176">
        <f t="shared" si="67"/>
        <v>0</v>
      </c>
      <c r="X618" s="176">
        <f t="shared" si="68"/>
        <v>0</v>
      </c>
      <c r="Y618" s="666">
        <f>VLOOKUP(H618,'3-Productie normen'!A:S,13,FALSE)</f>
        <v>1</v>
      </c>
      <c r="Z618" s="177"/>
      <c r="AB618" s="138">
        <f t="shared" si="69"/>
        <v>4400</v>
      </c>
    </row>
    <row r="619" spans="1:28" ht="14.1" customHeight="1">
      <c r="A619" s="152">
        <v>619</v>
      </c>
      <c r="B619" s="171" t="s">
        <v>2026</v>
      </c>
      <c r="C619" s="566" t="s">
        <v>1886</v>
      </c>
      <c r="D619" s="526">
        <v>1</v>
      </c>
      <c r="E619" s="526" t="s">
        <v>1227</v>
      </c>
      <c r="F619" s="184" t="s">
        <v>1028</v>
      </c>
      <c r="G619" s="184" t="s">
        <v>1228</v>
      </c>
      <c r="H619" s="184" t="s">
        <v>458</v>
      </c>
      <c r="I619" s="184" t="s">
        <v>111</v>
      </c>
      <c r="J619" s="649">
        <v>18.200000762939499</v>
      </c>
      <c r="K619" s="484"/>
      <c r="L619" s="484"/>
      <c r="M619" s="484"/>
      <c r="N619" s="174">
        <v>12</v>
      </c>
      <c r="O619" s="174"/>
      <c r="P619" s="174"/>
      <c r="Q619" s="174"/>
      <c r="R619" s="175" t="e">
        <f t="shared" si="63"/>
        <v>#DIV/0!</v>
      </c>
      <c r="S619" s="175">
        <f t="shared" si="64"/>
        <v>0</v>
      </c>
      <c r="T619" s="175">
        <f t="shared" si="65"/>
        <v>0</v>
      </c>
      <c r="U619" s="176">
        <f>IF(N619="nio",0,IF(N619&gt;0,VLOOKUP(H619,'3-Productie normen'!A:S,VLOOKUP(N619,'3-Productie normen'!S:T,2,FALSE),FALSE)))</f>
        <v>0</v>
      </c>
      <c r="V619" s="176">
        <f t="shared" si="66"/>
        <v>0</v>
      </c>
      <c r="W619" s="176">
        <f t="shared" si="67"/>
        <v>0</v>
      </c>
      <c r="X619" s="176">
        <f t="shared" si="68"/>
        <v>0</v>
      </c>
      <c r="Y619" s="666">
        <f>VLOOKUP(H619,'3-Productie normen'!A:S,13,FALSE)</f>
        <v>5</v>
      </c>
      <c r="Z619" s="177"/>
      <c r="AB619" s="138">
        <f t="shared" si="69"/>
        <v>218.40000915527401</v>
      </c>
    </row>
    <row r="620" spans="1:28" ht="14.1" customHeight="1">
      <c r="A620" s="152">
        <v>620</v>
      </c>
      <c r="B620" s="171" t="s">
        <v>2026</v>
      </c>
      <c r="C620" s="566" t="s">
        <v>1886</v>
      </c>
      <c r="D620" s="526">
        <v>1</v>
      </c>
      <c r="E620" s="526" t="s">
        <v>1229</v>
      </c>
      <c r="F620" s="184" t="s">
        <v>355</v>
      </c>
      <c r="G620" s="184" t="s">
        <v>355</v>
      </c>
      <c r="H620" s="137" t="s">
        <v>368</v>
      </c>
      <c r="I620" s="184" t="s">
        <v>321</v>
      </c>
      <c r="J620" s="649">
        <v>12</v>
      </c>
      <c r="K620" s="484"/>
      <c r="L620" s="484"/>
      <c r="M620" s="484"/>
      <c r="N620" s="174">
        <v>200</v>
      </c>
      <c r="O620" s="174"/>
      <c r="P620" s="174"/>
      <c r="Q620" s="174"/>
      <c r="R620" s="175" t="e">
        <f t="shared" si="63"/>
        <v>#DIV/0!</v>
      </c>
      <c r="S620" s="175">
        <f t="shared" si="64"/>
        <v>0</v>
      </c>
      <c r="T620" s="175">
        <f t="shared" si="65"/>
        <v>0</v>
      </c>
      <c r="U620" s="176">
        <f>IF(N620="nio",0,IF(N620&gt;0,VLOOKUP(H620,'3-Productie normen'!A:S,VLOOKUP(N620,'3-Productie normen'!S:T,2,FALSE),FALSE)))</f>
        <v>0</v>
      </c>
      <c r="V620" s="176">
        <f t="shared" si="66"/>
        <v>0</v>
      </c>
      <c r="W620" s="176">
        <f t="shared" si="67"/>
        <v>0</v>
      </c>
      <c r="X620" s="176">
        <f t="shared" si="68"/>
        <v>0</v>
      </c>
      <c r="Y620" s="666">
        <f>VLOOKUP(H620,'3-Productie normen'!A:S,13,FALSE)</f>
        <v>5</v>
      </c>
      <c r="Z620" s="177"/>
      <c r="AB620" s="138">
        <f t="shared" si="69"/>
        <v>2400</v>
      </c>
    </row>
    <row r="621" spans="1:28" ht="14.1" customHeight="1">
      <c r="A621" s="152">
        <v>621</v>
      </c>
      <c r="B621" s="171" t="s">
        <v>2026</v>
      </c>
      <c r="C621" s="566" t="s">
        <v>1886</v>
      </c>
      <c r="D621" s="526">
        <v>1</v>
      </c>
      <c r="E621" s="526" t="s">
        <v>1230</v>
      </c>
      <c r="F621" s="184" t="s">
        <v>355</v>
      </c>
      <c r="G621" s="184" t="s">
        <v>355</v>
      </c>
      <c r="H621" s="137" t="s">
        <v>368</v>
      </c>
      <c r="I621" s="184" t="s">
        <v>321</v>
      </c>
      <c r="J621" s="649">
        <v>12</v>
      </c>
      <c r="K621" s="484"/>
      <c r="L621" s="484"/>
      <c r="M621" s="484"/>
      <c r="N621" s="174">
        <v>200</v>
      </c>
      <c r="O621" s="174"/>
      <c r="P621" s="174"/>
      <c r="Q621" s="174"/>
      <c r="R621" s="175" t="e">
        <f t="shared" si="63"/>
        <v>#DIV/0!</v>
      </c>
      <c r="S621" s="175">
        <f t="shared" si="64"/>
        <v>0</v>
      </c>
      <c r="T621" s="175">
        <f t="shared" si="65"/>
        <v>0</v>
      </c>
      <c r="U621" s="176">
        <f>IF(N621="nio",0,IF(N621&gt;0,VLOOKUP(H621,'3-Productie normen'!A:S,VLOOKUP(N621,'3-Productie normen'!S:T,2,FALSE),FALSE)))</f>
        <v>0</v>
      </c>
      <c r="V621" s="176">
        <f t="shared" si="66"/>
        <v>0</v>
      </c>
      <c r="W621" s="176">
        <f t="shared" si="67"/>
        <v>0</v>
      </c>
      <c r="X621" s="176">
        <f t="shared" si="68"/>
        <v>0</v>
      </c>
      <c r="Y621" s="666">
        <f>VLOOKUP(H621,'3-Productie normen'!A:S,13,FALSE)</f>
        <v>5</v>
      </c>
      <c r="Z621" s="177"/>
      <c r="AB621" s="138">
        <f t="shared" si="69"/>
        <v>2400</v>
      </c>
    </row>
    <row r="622" spans="1:28" ht="14.1" customHeight="1">
      <c r="A622" s="152">
        <v>622</v>
      </c>
      <c r="B622" s="171" t="s">
        <v>2026</v>
      </c>
      <c r="C622" s="566" t="s">
        <v>1886</v>
      </c>
      <c r="D622" s="526">
        <v>1</v>
      </c>
      <c r="E622" s="526" t="s">
        <v>1231</v>
      </c>
      <c r="F622" s="184" t="s">
        <v>281</v>
      </c>
      <c r="G622" s="184" t="s">
        <v>1232</v>
      </c>
      <c r="H622" s="173" t="s">
        <v>1857</v>
      </c>
      <c r="I622" s="184" t="s">
        <v>320</v>
      </c>
      <c r="J622" s="649">
        <v>11.1000003814697</v>
      </c>
      <c r="K622" s="484"/>
      <c r="L622" s="484"/>
      <c r="M622" s="484"/>
      <c r="N622" s="174">
        <v>200</v>
      </c>
      <c r="O622" s="174"/>
      <c r="P622" s="174"/>
      <c r="Q622" s="174"/>
      <c r="R622" s="175" t="e">
        <f t="shared" si="63"/>
        <v>#DIV/0!</v>
      </c>
      <c r="S622" s="175">
        <f t="shared" si="64"/>
        <v>0</v>
      </c>
      <c r="T622" s="175">
        <f t="shared" si="65"/>
        <v>0</v>
      </c>
      <c r="U622" s="176">
        <f>IF(N622="nio",0,IF(N622&gt;0,VLOOKUP(H622,'3-Productie normen'!A:S,VLOOKUP(N622,'3-Productie normen'!S:T,2,FALSE),FALSE)))</f>
        <v>0</v>
      </c>
      <c r="V622" s="176">
        <f t="shared" si="66"/>
        <v>0</v>
      </c>
      <c r="W622" s="176">
        <f t="shared" si="67"/>
        <v>0</v>
      </c>
      <c r="X622" s="176">
        <f t="shared" si="68"/>
        <v>0</v>
      </c>
      <c r="Y622" s="666">
        <f>VLOOKUP(H622,'3-Productie normen'!A:S,13,FALSE)</f>
        <v>1</v>
      </c>
      <c r="Z622" s="177"/>
      <c r="AB622" s="138">
        <f t="shared" si="69"/>
        <v>2220.0000762939399</v>
      </c>
    </row>
    <row r="623" spans="1:28" ht="14.1" customHeight="1">
      <c r="A623" s="152">
        <v>623</v>
      </c>
      <c r="B623" s="171" t="s">
        <v>2026</v>
      </c>
      <c r="C623" s="566" t="s">
        <v>1886</v>
      </c>
      <c r="D623" s="526">
        <v>0</v>
      </c>
      <c r="E623" s="526" t="s">
        <v>1025</v>
      </c>
      <c r="F623" s="184" t="s">
        <v>110</v>
      </c>
      <c r="G623" s="184" t="s">
        <v>110</v>
      </c>
      <c r="H623" s="137" t="s">
        <v>110</v>
      </c>
      <c r="I623" s="184" t="s">
        <v>320</v>
      </c>
      <c r="J623" s="649">
        <v>10.5</v>
      </c>
      <c r="K623" s="484"/>
      <c r="L623" s="484"/>
      <c r="M623" s="484"/>
      <c r="N623" s="174">
        <v>200</v>
      </c>
      <c r="O623" s="174"/>
      <c r="P623" s="174"/>
      <c r="Q623" s="174"/>
      <c r="R623" s="175" t="e">
        <f t="shared" si="63"/>
        <v>#DIV/0!</v>
      </c>
      <c r="S623" s="175">
        <f t="shared" si="64"/>
        <v>0</v>
      </c>
      <c r="T623" s="175">
        <f t="shared" si="65"/>
        <v>0</v>
      </c>
      <c r="U623" s="176">
        <f>IF(N623="nio",0,IF(N623&gt;0,VLOOKUP(H623,'3-Productie normen'!A:S,VLOOKUP(N623,'3-Productie normen'!S:T,2,FALSE),FALSE)))</f>
        <v>0</v>
      </c>
      <c r="V623" s="176">
        <f t="shared" si="66"/>
        <v>0</v>
      </c>
      <c r="W623" s="176">
        <f t="shared" si="67"/>
        <v>0</v>
      </c>
      <c r="X623" s="176">
        <f t="shared" si="68"/>
        <v>0</v>
      </c>
      <c r="Y623" s="666">
        <f>VLOOKUP(H623,'3-Productie normen'!A:S,13,FALSE)</f>
        <v>4</v>
      </c>
      <c r="Z623" s="177"/>
      <c r="AB623" s="138">
        <f t="shared" si="69"/>
        <v>2100</v>
      </c>
    </row>
    <row r="624" spans="1:28" ht="14.1" customHeight="1">
      <c r="A624" s="152">
        <v>624</v>
      </c>
      <c r="B624" s="171" t="s">
        <v>2026</v>
      </c>
      <c r="C624" s="566" t="s">
        <v>1886</v>
      </c>
      <c r="D624" s="526">
        <v>1</v>
      </c>
      <c r="E624" s="526" t="s">
        <v>1233</v>
      </c>
      <c r="F624" s="184" t="s">
        <v>1028</v>
      </c>
      <c r="G624" s="184" t="s">
        <v>563</v>
      </c>
      <c r="H624" s="184" t="s">
        <v>458</v>
      </c>
      <c r="I624" s="184" t="s">
        <v>332</v>
      </c>
      <c r="J624" s="649">
        <v>10.300000190734901</v>
      </c>
      <c r="K624" s="484"/>
      <c r="L624" s="484"/>
      <c r="M624" s="484"/>
      <c r="N624" s="174">
        <v>52</v>
      </c>
      <c r="O624" s="174"/>
      <c r="P624" s="174"/>
      <c r="Q624" s="174"/>
      <c r="R624" s="175" t="e">
        <f t="shared" si="63"/>
        <v>#DIV/0!</v>
      </c>
      <c r="S624" s="175">
        <f t="shared" si="64"/>
        <v>0</v>
      </c>
      <c r="T624" s="175">
        <f t="shared" si="65"/>
        <v>0</v>
      </c>
      <c r="U624" s="176">
        <f>IF(N624="nio",0,IF(N624&gt;0,VLOOKUP(H624,'3-Productie normen'!A:S,VLOOKUP(N624,'3-Productie normen'!S:T,2,FALSE),FALSE)))</f>
        <v>0</v>
      </c>
      <c r="V624" s="176">
        <f t="shared" si="66"/>
        <v>0</v>
      </c>
      <c r="W624" s="176">
        <f t="shared" si="67"/>
        <v>0</v>
      </c>
      <c r="X624" s="176">
        <f t="shared" si="68"/>
        <v>0</v>
      </c>
      <c r="Y624" s="666">
        <f>VLOOKUP(H624,'3-Productie normen'!A:S,13,FALSE)</f>
        <v>5</v>
      </c>
      <c r="Z624" s="177"/>
      <c r="AB624" s="138">
        <f t="shared" si="69"/>
        <v>535.60000991821482</v>
      </c>
    </row>
    <row r="625" spans="1:28" ht="14.1" customHeight="1">
      <c r="A625" s="152">
        <v>625</v>
      </c>
      <c r="B625" s="171" t="s">
        <v>2026</v>
      </c>
      <c r="C625" s="566" t="s">
        <v>1886</v>
      </c>
      <c r="D625" s="526">
        <v>1</v>
      </c>
      <c r="E625" s="526" t="s">
        <v>1038</v>
      </c>
      <c r="F625" s="184" t="s">
        <v>1028</v>
      </c>
      <c r="G625" s="184" t="s">
        <v>1114</v>
      </c>
      <c r="H625" s="184" t="s">
        <v>458</v>
      </c>
      <c r="I625" s="184" t="s">
        <v>111</v>
      </c>
      <c r="J625" s="649">
        <v>7.5</v>
      </c>
      <c r="K625" s="484"/>
      <c r="L625" s="484"/>
      <c r="M625" s="484"/>
      <c r="N625" s="174">
        <v>12</v>
      </c>
      <c r="O625" s="174"/>
      <c r="P625" s="174"/>
      <c r="Q625" s="174"/>
      <c r="R625" s="175" t="e">
        <f t="shared" si="63"/>
        <v>#DIV/0!</v>
      </c>
      <c r="S625" s="175">
        <f t="shared" si="64"/>
        <v>0</v>
      </c>
      <c r="T625" s="175">
        <f t="shared" si="65"/>
        <v>0</v>
      </c>
      <c r="U625" s="176">
        <f>IF(N625="nio",0,IF(N625&gt;0,VLOOKUP(H625,'3-Productie normen'!A:S,VLOOKUP(N625,'3-Productie normen'!S:T,2,FALSE),FALSE)))</f>
        <v>0</v>
      </c>
      <c r="V625" s="176">
        <f t="shared" si="66"/>
        <v>0</v>
      </c>
      <c r="W625" s="176">
        <f t="shared" si="67"/>
        <v>0</v>
      </c>
      <c r="X625" s="176">
        <f t="shared" si="68"/>
        <v>0</v>
      </c>
      <c r="Y625" s="666">
        <f>VLOOKUP(H625,'3-Productie normen'!A:S,13,FALSE)</f>
        <v>5</v>
      </c>
      <c r="Z625" s="177"/>
      <c r="AB625" s="138">
        <f t="shared" si="69"/>
        <v>90</v>
      </c>
    </row>
    <row r="626" spans="1:28" ht="14.1" customHeight="1">
      <c r="A626" s="152">
        <v>626</v>
      </c>
      <c r="B626" s="171" t="s">
        <v>2026</v>
      </c>
      <c r="C626" s="566" t="s">
        <v>1886</v>
      </c>
      <c r="D626" s="526">
        <v>1</v>
      </c>
      <c r="E626" s="526" t="s">
        <v>1063</v>
      </c>
      <c r="F626" s="184" t="s">
        <v>1028</v>
      </c>
      <c r="G626" s="184" t="s">
        <v>563</v>
      </c>
      <c r="H626" s="184" t="s">
        <v>458</v>
      </c>
      <c r="I626" s="184" t="s">
        <v>113</v>
      </c>
      <c r="J626" s="649">
        <v>7.5</v>
      </c>
      <c r="K626" s="484"/>
      <c r="L626" s="484"/>
      <c r="M626" s="484"/>
      <c r="N626" s="174">
        <v>52</v>
      </c>
      <c r="O626" s="174"/>
      <c r="P626" s="174"/>
      <c r="Q626" s="174"/>
      <c r="R626" s="175" t="e">
        <f t="shared" si="63"/>
        <v>#DIV/0!</v>
      </c>
      <c r="S626" s="175">
        <f t="shared" si="64"/>
        <v>0</v>
      </c>
      <c r="T626" s="175">
        <f t="shared" si="65"/>
        <v>0</v>
      </c>
      <c r="U626" s="176">
        <f>IF(N626="nio",0,IF(N626&gt;0,VLOOKUP(H626,'3-Productie normen'!A:S,VLOOKUP(N626,'3-Productie normen'!S:T,2,FALSE),FALSE)))</f>
        <v>0</v>
      </c>
      <c r="V626" s="176">
        <f t="shared" si="66"/>
        <v>0</v>
      </c>
      <c r="W626" s="176">
        <f t="shared" si="67"/>
        <v>0</v>
      </c>
      <c r="X626" s="176">
        <f t="shared" si="68"/>
        <v>0</v>
      </c>
      <c r="Y626" s="666">
        <f>VLOOKUP(H626,'3-Productie normen'!A:S,13,FALSE)</f>
        <v>5</v>
      </c>
      <c r="Z626" s="177"/>
      <c r="AB626" s="138">
        <f t="shared" si="69"/>
        <v>390</v>
      </c>
    </row>
    <row r="627" spans="1:28" ht="14.1" customHeight="1">
      <c r="A627" s="152">
        <v>627</v>
      </c>
      <c r="B627" s="171" t="s">
        <v>2026</v>
      </c>
      <c r="C627" s="566" t="s">
        <v>1886</v>
      </c>
      <c r="D627" s="526">
        <v>1</v>
      </c>
      <c r="E627" s="526" t="s">
        <v>1069</v>
      </c>
      <c r="F627" s="184" t="s">
        <v>309</v>
      </c>
      <c r="G627" s="184" t="s">
        <v>1234</v>
      </c>
      <c r="H627" s="137" t="s">
        <v>18</v>
      </c>
      <c r="I627" s="184" t="s">
        <v>113</v>
      </c>
      <c r="J627" s="649">
        <v>7.5</v>
      </c>
      <c r="K627" s="484"/>
      <c r="L627" s="484"/>
      <c r="M627" s="484"/>
      <c r="N627" s="174">
        <v>200</v>
      </c>
      <c r="O627" s="174"/>
      <c r="P627" s="174"/>
      <c r="Q627" s="174"/>
      <c r="R627" s="175" t="e">
        <f t="shared" si="63"/>
        <v>#DIV/0!</v>
      </c>
      <c r="S627" s="175">
        <f t="shared" si="64"/>
        <v>0</v>
      </c>
      <c r="T627" s="175">
        <f t="shared" si="65"/>
        <v>0</v>
      </c>
      <c r="U627" s="176">
        <f>IF(N627="nio",0,IF(N627&gt;0,VLOOKUP(H627,'3-Productie normen'!A:S,VLOOKUP(N627,'3-Productie normen'!S:T,2,FALSE),FALSE)))</f>
        <v>0</v>
      </c>
      <c r="V627" s="176">
        <f t="shared" si="66"/>
        <v>0</v>
      </c>
      <c r="W627" s="176">
        <f t="shared" si="67"/>
        <v>0</v>
      </c>
      <c r="X627" s="176">
        <f t="shared" si="68"/>
        <v>0</v>
      </c>
      <c r="Y627" s="666">
        <f>VLOOKUP(H627,'3-Productie normen'!A:S,13,FALSE)</f>
        <v>3</v>
      </c>
      <c r="Z627" s="177"/>
      <c r="AB627" s="138">
        <f t="shared" si="69"/>
        <v>1500</v>
      </c>
    </row>
    <row r="628" spans="1:28" ht="14.1" customHeight="1">
      <c r="A628" s="152">
        <v>628</v>
      </c>
      <c r="B628" s="171" t="s">
        <v>2026</v>
      </c>
      <c r="C628" s="566" t="s">
        <v>1886</v>
      </c>
      <c r="D628" s="526">
        <v>1</v>
      </c>
      <c r="E628" s="526" t="s">
        <v>1235</v>
      </c>
      <c r="F628" s="184" t="s">
        <v>309</v>
      </c>
      <c r="G628" s="184" t="s">
        <v>1234</v>
      </c>
      <c r="H628" s="137" t="s">
        <v>18</v>
      </c>
      <c r="I628" s="184" t="s">
        <v>113</v>
      </c>
      <c r="J628" s="649">
        <v>7.5</v>
      </c>
      <c r="K628" s="484"/>
      <c r="L628" s="484"/>
      <c r="M628" s="484"/>
      <c r="N628" s="174">
        <v>200</v>
      </c>
      <c r="O628" s="174"/>
      <c r="P628" s="174"/>
      <c r="Q628" s="174"/>
      <c r="R628" s="175" t="e">
        <f t="shared" si="63"/>
        <v>#DIV/0!</v>
      </c>
      <c r="S628" s="175">
        <f t="shared" si="64"/>
        <v>0</v>
      </c>
      <c r="T628" s="175">
        <f t="shared" si="65"/>
        <v>0</v>
      </c>
      <c r="U628" s="176">
        <f>IF(N628="nio",0,IF(N628&gt;0,VLOOKUP(H628,'3-Productie normen'!A:S,VLOOKUP(N628,'3-Productie normen'!S:T,2,FALSE),FALSE)))</f>
        <v>0</v>
      </c>
      <c r="V628" s="176">
        <f t="shared" si="66"/>
        <v>0</v>
      </c>
      <c r="W628" s="176">
        <f t="shared" si="67"/>
        <v>0</v>
      </c>
      <c r="X628" s="176">
        <f t="shared" si="68"/>
        <v>0</v>
      </c>
      <c r="Y628" s="666">
        <f>VLOOKUP(H628,'3-Productie normen'!A:S,13,FALSE)</f>
        <v>3</v>
      </c>
      <c r="Z628" s="177"/>
      <c r="AB628" s="138">
        <f t="shared" si="69"/>
        <v>1500</v>
      </c>
    </row>
    <row r="629" spans="1:28" ht="14.1" customHeight="1">
      <c r="A629" s="152">
        <v>629</v>
      </c>
      <c r="B629" s="171" t="s">
        <v>2026</v>
      </c>
      <c r="C629" s="566" t="s">
        <v>1886</v>
      </c>
      <c r="D629" s="526">
        <v>1</v>
      </c>
      <c r="E629" s="526" t="s">
        <v>1236</v>
      </c>
      <c r="F629" s="184" t="s">
        <v>309</v>
      </c>
      <c r="G629" s="184" t="s">
        <v>1234</v>
      </c>
      <c r="H629" s="137" t="s">
        <v>18</v>
      </c>
      <c r="I629" s="184" t="s">
        <v>113</v>
      </c>
      <c r="J629" s="649">
        <v>7.5</v>
      </c>
      <c r="K629" s="484"/>
      <c r="L629" s="484"/>
      <c r="M629" s="484"/>
      <c r="N629" s="174">
        <v>200</v>
      </c>
      <c r="O629" s="174"/>
      <c r="P629" s="174"/>
      <c r="Q629" s="174"/>
      <c r="R629" s="175" t="e">
        <f t="shared" si="63"/>
        <v>#DIV/0!</v>
      </c>
      <c r="S629" s="175">
        <f t="shared" si="64"/>
        <v>0</v>
      </c>
      <c r="T629" s="175">
        <f t="shared" si="65"/>
        <v>0</v>
      </c>
      <c r="U629" s="176">
        <f>IF(N629="nio",0,IF(N629&gt;0,VLOOKUP(H629,'3-Productie normen'!A:S,VLOOKUP(N629,'3-Productie normen'!S:T,2,FALSE),FALSE)))</f>
        <v>0</v>
      </c>
      <c r="V629" s="176">
        <f t="shared" si="66"/>
        <v>0</v>
      </c>
      <c r="W629" s="176">
        <f t="shared" si="67"/>
        <v>0</v>
      </c>
      <c r="X629" s="176">
        <f t="shared" si="68"/>
        <v>0</v>
      </c>
      <c r="Y629" s="666">
        <f>VLOOKUP(H629,'3-Productie normen'!A:S,13,FALSE)</f>
        <v>3</v>
      </c>
      <c r="Z629" s="177"/>
      <c r="AB629" s="138">
        <f t="shared" si="69"/>
        <v>1500</v>
      </c>
    </row>
    <row r="630" spans="1:28" ht="14.1" customHeight="1">
      <c r="A630" s="152">
        <v>630</v>
      </c>
      <c r="B630" s="171" t="s">
        <v>2026</v>
      </c>
      <c r="C630" s="566" t="s">
        <v>1886</v>
      </c>
      <c r="D630" s="526">
        <v>1</v>
      </c>
      <c r="E630" s="526" t="s">
        <v>1237</v>
      </c>
      <c r="F630" s="184" t="s">
        <v>309</v>
      </c>
      <c r="G630" s="184" t="s">
        <v>1234</v>
      </c>
      <c r="H630" s="137" t="s">
        <v>18</v>
      </c>
      <c r="I630" s="184" t="s">
        <v>113</v>
      </c>
      <c r="J630" s="649">
        <v>7.5</v>
      </c>
      <c r="K630" s="484"/>
      <c r="L630" s="484"/>
      <c r="M630" s="484"/>
      <c r="N630" s="174">
        <v>200</v>
      </c>
      <c r="O630" s="174"/>
      <c r="P630" s="174"/>
      <c r="Q630" s="174"/>
      <c r="R630" s="175" t="e">
        <f t="shared" si="63"/>
        <v>#DIV/0!</v>
      </c>
      <c r="S630" s="175">
        <f t="shared" si="64"/>
        <v>0</v>
      </c>
      <c r="T630" s="175">
        <f t="shared" si="65"/>
        <v>0</v>
      </c>
      <c r="U630" s="176">
        <f>IF(N630="nio",0,IF(N630&gt;0,VLOOKUP(H630,'3-Productie normen'!A:S,VLOOKUP(N630,'3-Productie normen'!S:T,2,FALSE),FALSE)))</f>
        <v>0</v>
      </c>
      <c r="V630" s="176">
        <f t="shared" si="66"/>
        <v>0</v>
      </c>
      <c r="W630" s="176">
        <f t="shared" si="67"/>
        <v>0</v>
      </c>
      <c r="X630" s="176">
        <f t="shared" si="68"/>
        <v>0</v>
      </c>
      <c r="Y630" s="666">
        <f>VLOOKUP(H630,'3-Productie normen'!A:S,13,FALSE)</f>
        <v>3</v>
      </c>
      <c r="Z630" s="177"/>
      <c r="AB630" s="138">
        <f t="shared" si="69"/>
        <v>1500</v>
      </c>
    </row>
    <row r="631" spans="1:28" ht="14.1" customHeight="1">
      <c r="A631" s="152">
        <v>631</v>
      </c>
      <c r="B631" s="171" t="s">
        <v>2026</v>
      </c>
      <c r="C631" s="566" t="s">
        <v>1886</v>
      </c>
      <c r="D631" s="526">
        <v>1</v>
      </c>
      <c r="E631" s="526" t="s">
        <v>1238</v>
      </c>
      <c r="F631" s="184" t="s">
        <v>1239</v>
      </c>
      <c r="G631" s="184" t="s">
        <v>1240</v>
      </c>
      <c r="H631" s="184" t="s">
        <v>1857</v>
      </c>
      <c r="I631" s="184" t="s">
        <v>111</v>
      </c>
      <c r="J631" s="649">
        <v>7.5</v>
      </c>
      <c r="K631" s="484"/>
      <c r="L631" s="484"/>
      <c r="M631" s="484"/>
      <c r="N631" s="174">
        <v>200</v>
      </c>
      <c r="O631" s="174"/>
      <c r="P631" s="174"/>
      <c r="Q631" s="174"/>
      <c r="R631" s="175" t="e">
        <f t="shared" si="63"/>
        <v>#DIV/0!</v>
      </c>
      <c r="S631" s="175">
        <f t="shared" si="64"/>
        <v>0</v>
      </c>
      <c r="T631" s="175">
        <f t="shared" si="65"/>
        <v>0</v>
      </c>
      <c r="U631" s="176">
        <f>IF(N631="nio",0,IF(N631&gt;0,VLOOKUP(H631,'3-Productie normen'!A:S,VLOOKUP(N631,'3-Productie normen'!S:T,2,FALSE),FALSE)))</f>
        <v>0</v>
      </c>
      <c r="V631" s="176">
        <f t="shared" si="66"/>
        <v>0</v>
      </c>
      <c r="W631" s="176">
        <f t="shared" si="67"/>
        <v>0</v>
      </c>
      <c r="X631" s="176">
        <f t="shared" si="68"/>
        <v>0</v>
      </c>
      <c r="Y631" s="666">
        <f>VLOOKUP(H631,'3-Productie normen'!A:S,13,FALSE)</f>
        <v>1</v>
      </c>
      <c r="Z631" s="177"/>
      <c r="AB631" s="138">
        <f t="shared" si="69"/>
        <v>1500</v>
      </c>
    </row>
    <row r="632" spans="1:28" ht="14.1" customHeight="1">
      <c r="A632" s="152">
        <v>632</v>
      </c>
      <c r="B632" s="171" t="s">
        <v>2026</v>
      </c>
      <c r="C632" s="566" t="s">
        <v>1886</v>
      </c>
      <c r="D632" s="526">
        <v>0</v>
      </c>
      <c r="E632" s="526" t="s">
        <v>1029</v>
      </c>
      <c r="F632" s="184" t="s">
        <v>309</v>
      </c>
      <c r="G632" s="184" t="s">
        <v>1234</v>
      </c>
      <c r="H632" s="137" t="s">
        <v>18</v>
      </c>
      <c r="I632" s="184" t="s">
        <v>113</v>
      </c>
      <c r="J632" s="649">
        <v>7.5</v>
      </c>
      <c r="K632" s="484"/>
      <c r="L632" s="484"/>
      <c r="M632" s="484"/>
      <c r="N632" s="174">
        <v>200</v>
      </c>
      <c r="O632" s="174"/>
      <c r="P632" s="174"/>
      <c r="Q632" s="174"/>
      <c r="R632" s="175" t="e">
        <f t="shared" si="63"/>
        <v>#DIV/0!</v>
      </c>
      <c r="S632" s="175">
        <f t="shared" si="64"/>
        <v>0</v>
      </c>
      <c r="T632" s="175">
        <f t="shared" si="65"/>
        <v>0</v>
      </c>
      <c r="U632" s="176">
        <f>IF(N632="nio",0,IF(N632&gt;0,VLOOKUP(H632,'3-Productie normen'!A:S,VLOOKUP(N632,'3-Productie normen'!S:T,2,FALSE),FALSE)))</f>
        <v>0</v>
      </c>
      <c r="V632" s="176">
        <f t="shared" si="66"/>
        <v>0</v>
      </c>
      <c r="W632" s="176">
        <f t="shared" si="67"/>
        <v>0</v>
      </c>
      <c r="X632" s="176">
        <f t="shared" si="68"/>
        <v>0</v>
      </c>
      <c r="Y632" s="666">
        <f>VLOOKUP(H632,'3-Productie normen'!A:S,13,FALSE)</f>
        <v>3</v>
      </c>
      <c r="Z632" s="177"/>
      <c r="AB632" s="138">
        <f t="shared" si="69"/>
        <v>1500</v>
      </c>
    </row>
    <row r="633" spans="1:28" ht="14.1" customHeight="1">
      <c r="A633" s="152">
        <v>633</v>
      </c>
      <c r="B633" s="171" t="s">
        <v>2026</v>
      </c>
      <c r="C633" s="566" t="s">
        <v>1886</v>
      </c>
      <c r="D633" s="526">
        <v>0</v>
      </c>
      <c r="E633" s="526" t="s">
        <v>1027</v>
      </c>
      <c r="F633" s="184" t="s">
        <v>309</v>
      </c>
      <c r="G633" s="184" t="s">
        <v>309</v>
      </c>
      <c r="H633" s="137" t="s">
        <v>18</v>
      </c>
      <c r="I633" s="184" t="s">
        <v>113</v>
      </c>
      <c r="J633" s="649">
        <v>7.5</v>
      </c>
      <c r="K633" s="484"/>
      <c r="L633" s="484"/>
      <c r="M633" s="484"/>
      <c r="N633" s="174">
        <v>200</v>
      </c>
      <c r="O633" s="174"/>
      <c r="P633" s="174"/>
      <c r="Q633" s="174"/>
      <c r="R633" s="175" t="e">
        <f t="shared" si="63"/>
        <v>#DIV/0!</v>
      </c>
      <c r="S633" s="175">
        <f t="shared" si="64"/>
        <v>0</v>
      </c>
      <c r="T633" s="175">
        <f t="shared" si="65"/>
        <v>0</v>
      </c>
      <c r="U633" s="176">
        <f>IF(N633="nio",0,IF(N633&gt;0,VLOOKUP(H633,'3-Productie normen'!A:S,VLOOKUP(N633,'3-Productie normen'!S:T,2,FALSE),FALSE)))</f>
        <v>0</v>
      </c>
      <c r="V633" s="176">
        <f t="shared" si="66"/>
        <v>0</v>
      </c>
      <c r="W633" s="176">
        <f t="shared" si="67"/>
        <v>0</v>
      </c>
      <c r="X633" s="176">
        <f t="shared" si="68"/>
        <v>0</v>
      </c>
      <c r="Y633" s="666">
        <f>VLOOKUP(H633,'3-Productie normen'!A:S,13,FALSE)</f>
        <v>3</v>
      </c>
      <c r="Z633" s="177"/>
      <c r="AB633" s="138">
        <f t="shared" si="69"/>
        <v>1500</v>
      </c>
    </row>
    <row r="634" spans="1:28" ht="14.1" customHeight="1">
      <c r="A634" s="152">
        <v>634</v>
      </c>
      <c r="B634" s="171" t="s">
        <v>2026</v>
      </c>
      <c r="C634" s="566" t="s">
        <v>1886</v>
      </c>
      <c r="D634" s="526">
        <v>0</v>
      </c>
      <c r="E634" s="526" t="s">
        <v>1049</v>
      </c>
      <c r="F634" s="184" t="s">
        <v>1028</v>
      </c>
      <c r="G634" s="184" t="s">
        <v>563</v>
      </c>
      <c r="H634" s="184" t="s">
        <v>458</v>
      </c>
      <c r="I634" s="184" t="s">
        <v>113</v>
      </c>
      <c r="J634" s="649">
        <v>7.5</v>
      </c>
      <c r="K634" s="484"/>
      <c r="L634" s="484"/>
      <c r="M634" s="484"/>
      <c r="N634" s="174">
        <v>52</v>
      </c>
      <c r="O634" s="174"/>
      <c r="P634" s="174"/>
      <c r="Q634" s="174"/>
      <c r="R634" s="175" t="e">
        <f t="shared" si="63"/>
        <v>#DIV/0!</v>
      </c>
      <c r="S634" s="175">
        <f t="shared" si="64"/>
        <v>0</v>
      </c>
      <c r="T634" s="175">
        <f t="shared" si="65"/>
        <v>0</v>
      </c>
      <c r="U634" s="176">
        <f>IF(N634="nio",0,IF(N634&gt;0,VLOOKUP(H634,'3-Productie normen'!A:S,VLOOKUP(N634,'3-Productie normen'!S:T,2,FALSE),FALSE)))</f>
        <v>0</v>
      </c>
      <c r="V634" s="176">
        <f t="shared" si="66"/>
        <v>0</v>
      </c>
      <c r="W634" s="176">
        <f t="shared" si="67"/>
        <v>0</v>
      </c>
      <c r="X634" s="176">
        <f t="shared" si="68"/>
        <v>0</v>
      </c>
      <c r="Y634" s="666">
        <f>VLOOKUP(H634,'3-Productie normen'!A:S,13,FALSE)</f>
        <v>5</v>
      </c>
      <c r="Z634" s="177"/>
      <c r="AB634" s="138">
        <f t="shared" si="69"/>
        <v>390</v>
      </c>
    </row>
    <row r="635" spans="1:28" ht="14.1" customHeight="1">
      <c r="A635" s="152">
        <v>635</v>
      </c>
      <c r="B635" s="171" t="s">
        <v>2026</v>
      </c>
      <c r="C635" s="566" t="s">
        <v>1886</v>
      </c>
      <c r="D635" s="526">
        <v>0</v>
      </c>
      <c r="E635" s="526" t="s">
        <v>1044</v>
      </c>
      <c r="F635" s="184" t="s">
        <v>1137</v>
      </c>
      <c r="G635" s="184" t="s">
        <v>1137</v>
      </c>
      <c r="H635" s="184" t="s">
        <v>1258</v>
      </c>
      <c r="I635" s="184" t="s">
        <v>1218</v>
      </c>
      <c r="J635" s="649">
        <v>7.3000001907348597</v>
      </c>
      <c r="K635" s="484"/>
      <c r="L635" s="484"/>
      <c r="M635" s="484"/>
      <c r="N635" s="174">
        <v>12</v>
      </c>
      <c r="O635" s="174"/>
      <c r="P635" s="174"/>
      <c r="Q635" s="174"/>
      <c r="R635" s="175" t="e">
        <f t="shared" si="63"/>
        <v>#DIV/0!</v>
      </c>
      <c r="S635" s="175">
        <f t="shared" si="64"/>
        <v>0</v>
      </c>
      <c r="T635" s="175">
        <f t="shared" si="65"/>
        <v>0</v>
      </c>
      <c r="U635" s="176">
        <f>IF(N635="nio",0,IF(N635&gt;0,VLOOKUP(H635,'3-Productie normen'!A:S,VLOOKUP(N635,'3-Productie normen'!S:T,2,FALSE),FALSE)))</f>
        <v>0</v>
      </c>
      <c r="V635" s="176">
        <f t="shared" si="66"/>
        <v>0</v>
      </c>
      <c r="W635" s="176">
        <f t="shared" si="67"/>
        <v>0</v>
      </c>
      <c r="X635" s="176">
        <f t="shared" si="68"/>
        <v>0</v>
      </c>
      <c r="Y635" s="666">
        <f>VLOOKUP(H635,'3-Productie normen'!A:S,13,FALSE)</f>
        <v>5</v>
      </c>
      <c r="Z635" s="177"/>
      <c r="AB635" s="138">
        <f t="shared" si="69"/>
        <v>87.600002288818317</v>
      </c>
    </row>
    <row r="636" spans="1:28" ht="14.1" customHeight="1">
      <c r="A636" s="152">
        <v>636</v>
      </c>
      <c r="B636" s="171" t="s">
        <v>2026</v>
      </c>
      <c r="C636" s="566" t="s">
        <v>1886</v>
      </c>
      <c r="D636" s="526">
        <v>1</v>
      </c>
      <c r="E636" s="526" t="s">
        <v>1241</v>
      </c>
      <c r="F636" s="184" t="s">
        <v>313</v>
      </c>
      <c r="G636" s="184" t="s">
        <v>313</v>
      </c>
      <c r="H636" s="184" t="s">
        <v>1859</v>
      </c>
      <c r="I636" s="184" t="s">
        <v>111</v>
      </c>
      <c r="J636" s="649">
        <v>6</v>
      </c>
      <c r="K636" s="484"/>
      <c r="L636" s="484"/>
      <c r="M636" s="484"/>
      <c r="N636" s="174">
        <v>200</v>
      </c>
      <c r="O636" s="174"/>
      <c r="P636" s="174"/>
      <c r="Q636" s="174"/>
      <c r="R636" s="175" t="e">
        <f t="shared" si="63"/>
        <v>#DIV/0!</v>
      </c>
      <c r="S636" s="175">
        <f t="shared" si="64"/>
        <v>0</v>
      </c>
      <c r="T636" s="175">
        <f t="shared" si="65"/>
        <v>0</v>
      </c>
      <c r="U636" s="176">
        <f>IF(N636="nio",0,IF(N636&gt;0,VLOOKUP(H636,'3-Productie normen'!A:S,VLOOKUP(N636,'3-Productie normen'!S:T,2,FALSE),FALSE)))</f>
        <v>0</v>
      </c>
      <c r="V636" s="176">
        <f t="shared" si="66"/>
        <v>0</v>
      </c>
      <c r="W636" s="176">
        <f t="shared" si="67"/>
        <v>0</v>
      </c>
      <c r="X636" s="176">
        <f t="shared" si="68"/>
        <v>0</v>
      </c>
      <c r="Y636" s="666">
        <f>VLOOKUP(H636,'3-Productie normen'!A:S,13,FALSE)</f>
        <v>2</v>
      </c>
      <c r="Z636" s="177"/>
      <c r="AB636" s="138">
        <f t="shared" si="69"/>
        <v>1200</v>
      </c>
    </row>
    <row r="637" spans="1:28" ht="14.1" customHeight="1">
      <c r="A637" s="152">
        <v>637</v>
      </c>
      <c r="B637" s="171" t="s">
        <v>2026</v>
      </c>
      <c r="C637" s="566" t="s">
        <v>1886</v>
      </c>
      <c r="D637" s="526">
        <v>1</v>
      </c>
      <c r="E637" s="526" t="s">
        <v>1242</v>
      </c>
      <c r="F637" s="184" t="s">
        <v>309</v>
      </c>
      <c r="G637" s="184" t="s">
        <v>1243</v>
      </c>
      <c r="H637" s="137" t="s">
        <v>18</v>
      </c>
      <c r="I637" s="184" t="s">
        <v>113</v>
      </c>
      <c r="J637" s="649">
        <v>1.6000000238418599</v>
      </c>
      <c r="K637" s="484"/>
      <c r="L637" s="484"/>
      <c r="M637" s="484"/>
      <c r="N637" s="174">
        <v>200</v>
      </c>
      <c r="O637" s="174"/>
      <c r="P637" s="174"/>
      <c r="Q637" s="174"/>
      <c r="R637" s="175" t="e">
        <f t="shared" si="63"/>
        <v>#DIV/0!</v>
      </c>
      <c r="S637" s="175">
        <f t="shared" si="64"/>
        <v>0</v>
      </c>
      <c r="T637" s="175">
        <f t="shared" si="65"/>
        <v>0</v>
      </c>
      <c r="U637" s="176">
        <f>IF(N637="nio",0,IF(N637&gt;0,VLOOKUP(H637,'3-Productie normen'!A:S,VLOOKUP(N637,'3-Productie normen'!S:T,2,FALSE),FALSE)))</f>
        <v>0</v>
      </c>
      <c r="V637" s="176">
        <f t="shared" si="66"/>
        <v>0</v>
      </c>
      <c r="W637" s="176">
        <f t="shared" si="67"/>
        <v>0</v>
      </c>
      <c r="X637" s="176">
        <f t="shared" si="68"/>
        <v>0</v>
      </c>
      <c r="Y637" s="666">
        <f>VLOOKUP(H637,'3-Productie normen'!A:S,13,FALSE)</f>
        <v>3</v>
      </c>
      <c r="Z637" s="177"/>
      <c r="AB637" s="138">
        <f t="shared" si="69"/>
        <v>320.00000476837198</v>
      </c>
    </row>
    <row r="638" spans="1:28" ht="14.1" customHeight="1">
      <c r="A638" s="152">
        <v>638</v>
      </c>
      <c r="B638" s="171" t="s">
        <v>2026</v>
      </c>
      <c r="C638" s="566" t="s">
        <v>1886</v>
      </c>
      <c r="D638" s="526">
        <v>1</v>
      </c>
      <c r="E638" s="526" t="s">
        <v>1244</v>
      </c>
      <c r="F638" s="184" t="s">
        <v>309</v>
      </c>
      <c r="G638" s="184" t="s">
        <v>1243</v>
      </c>
      <c r="H638" s="137" t="s">
        <v>18</v>
      </c>
      <c r="I638" s="184" t="s">
        <v>113</v>
      </c>
      <c r="J638" s="649">
        <v>1.6000000238418599</v>
      </c>
      <c r="K638" s="484"/>
      <c r="L638" s="484"/>
      <c r="M638" s="484"/>
      <c r="N638" s="174">
        <v>200</v>
      </c>
      <c r="O638" s="174"/>
      <c r="P638" s="174"/>
      <c r="Q638" s="174"/>
      <c r="R638" s="175" t="e">
        <f t="shared" si="63"/>
        <v>#DIV/0!</v>
      </c>
      <c r="S638" s="175">
        <f t="shared" si="64"/>
        <v>0</v>
      </c>
      <c r="T638" s="175">
        <f t="shared" si="65"/>
        <v>0</v>
      </c>
      <c r="U638" s="176">
        <f>IF(N638="nio",0,IF(N638&gt;0,VLOOKUP(H638,'3-Productie normen'!A:S,VLOOKUP(N638,'3-Productie normen'!S:T,2,FALSE),FALSE)))</f>
        <v>0</v>
      </c>
      <c r="V638" s="176">
        <f t="shared" si="66"/>
        <v>0</v>
      </c>
      <c r="W638" s="176">
        <f t="shared" si="67"/>
        <v>0</v>
      </c>
      <c r="X638" s="176">
        <f t="shared" si="68"/>
        <v>0</v>
      </c>
      <c r="Y638" s="666">
        <f>VLOOKUP(H638,'3-Productie normen'!A:S,13,FALSE)</f>
        <v>3</v>
      </c>
      <c r="Z638" s="177"/>
      <c r="AB638" s="138">
        <f t="shared" si="69"/>
        <v>320.00000476837198</v>
      </c>
    </row>
    <row r="639" spans="1:28" ht="14.1" customHeight="1">
      <c r="A639" s="152">
        <v>639</v>
      </c>
      <c r="B639" s="171" t="s">
        <v>2026</v>
      </c>
      <c r="C639" s="566" t="s">
        <v>1886</v>
      </c>
      <c r="D639" s="526">
        <v>0</v>
      </c>
      <c r="E639" s="526" t="s">
        <v>1064</v>
      </c>
      <c r="F639" s="184" t="s">
        <v>309</v>
      </c>
      <c r="G639" s="184" t="s">
        <v>1243</v>
      </c>
      <c r="H639" s="137" t="s">
        <v>18</v>
      </c>
      <c r="I639" s="184" t="s">
        <v>113</v>
      </c>
      <c r="J639" s="649">
        <v>1.6000000238418599</v>
      </c>
      <c r="K639" s="484"/>
      <c r="L639" s="484"/>
      <c r="M639" s="484"/>
      <c r="N639" s="174">
        <v>200</v>
      </c>
      <c r="O639" s="174"/>
      <c r="P639" s="174"/>
      <c r="Q639" s="174"/>
      <c r="R639" s="175" t="e">
        <f t="shared" si="63"/>
        <v>#DIV/0!</v>
      </c>
      <c r="S639" s="175">
        <f t="shared" si="64"/>
        <v>0</v>
      </c>
      <c r="T639" s="175">
        <f t="shared" si="65"/>
        <v>0</v>
      </c>
      <c r="U639" s="176">
        <f>IF(N639="nio",0,IF(N639&gt;0,VLOOKUP(H639,'3-Productie normen'!A:S,VLOOKUP(N639,'3-Productie normen'!S:T,2,FALSE),FALSE)))</f>
        <v>0</v>
      </c>
      <c r="V639" s="176">
        <f t="shared" si="66"/>
        <v>0</v>
      </c>
      <c r="W639" s="176">
        <f t="shared" si="67"/>
        <v>0</v>
      </c>
      <c r="X639" s="176">
        <f t="shared" si="68"/>
        <v>0</v>
      </c>
      <c r="Y639" s="666">
        <f>VLOOKUP(H639,'3-Productie normen'!A:S,13,FALSE)</f>
        <v>3</v>
      </c>
      <c r="Z639" s="177"/>
      <c r="AB639" s="138">
        <f t="shared" si="69"/>
        <v>320.00000476837198</v>
      </c>
    </row>
    <row r="640" spans="1:28" ht="14.1" customHeight="1">
      <c r="A640" s="152">
        <v>640</v>
      </c>
      <c r="B640" s="171" t="s">
        <v>2026</v>
      </c>
      <c r="C640" s="566" t="s">
        <v>1886</v>
      </c>
      <c r="D640" s="526">
        <v>1</v>
      </c>
      <c r="E640" s="526" t="s">
        <v>1059</v>
      </c>
      <c r="F640" s="184" t="s">
        <v>388</v>
      </c>
      <c r="G640" s="184" t="s">
        <v>388</v>
      </c>
      <c r="H640" s="180" t="s">
        <v>223</v>
      </c>
      <c r="I640" s="184" t="s">
        <v>111</v>
      </c>
      <c r="J640" s="649">
        <v>0</v>
      </c>
      <c r="K640" s="484"/>
      <c r="L640" s="484"/>
      <c r="M640" s="484"/>
      <c r="N640" s="174" t="s">
        <v>223</v>
      </c>
      <c r="O640" s="174"/>
      <c r="P640" s="174"/>
      <c r="Q640" s="174"/>
      <c r="R640" s="175">
        <f t="shared" si="63"/>
        <v>0</v>
      </c>
      <c r="S640" s="175">
        <f t="shared" si="64"/>
        <v>0</v>
      </c>
      <c r="T640" s="175">
        <f t="shared" si="65"/>
        <v>0</v>
      </c>
      <c r="U640" s="176">
        <f>IF(N640="nio",0,IF(N640&gt;0,VLOOKUP(H640,'3-Productie normen'!A:S,VLOOKUP(N640,'3-Productie normen'!S:T,2,FALSE),FALSE)))</f>
        <v>0</v>
      </c>
      <c r="V640" s="176">
        <f t="shared" si="66"/>
        <v>0</v>
      </c>
      <c r="W640" s="176">
        <f t="shared" si="67"/>
        <v>0</v>
      </c>
      <c r="X640" s="176">
        <f t="shared" si="68"/>
        <v>0</v>
      </c>
      <c r="Y640" s="666">
        <f>VLOOKUP(H640,'3-Productie normen'!A:S,13,FALSE)</f>
        <v>0</v>
      </c>
      <c r="Z640" s="177"/>
      <c r="AB640" s="138">
        <f t="shared" si="69"/>
        <v>0</v>
      </c>
    </row>
    <row r="641" spans="1:28" ht="14.1" customHeight="1">
      <c r="A641" s="152">
        <v>641</v>
      </c>
      <c r="B641" s="171" t="s">
        <v>2026</v>
      </c>
      <c r="C641" s="566" t="s">
        <v>1886</v>
      </c>
      <c r="D641" s="526">
        <v>1</v>
      </c>
      <c r="E641" s="526" t="s">
        <v>1048</v>
      </c>
      <c r="F641" s="184" t="s">
        <v>388</v>
      </c>
      <c r="G641" s="184" t="s">
        <v>388</v>
      </c>
      <c r="H641" s="180" t="s">
        <v>223</v>
      </c>
      <c r="I641" s="184" t="s">
        <v>111</v>
      </c>
      <c r="J641" s="649">
        <v>0</v>
      </c>
      <c r="K641" s="484"/>
      <c r="L641" s="484"/>
      <c r="M641" s="484"/>
      <c r="N641" s="174" t="s">
        <v>223</v>
      </c>
      <c r="O641" s="174"/>
      <c r="P641" s="174"/>
      <c r="Q641" s="174"/>
      <c r="R641" s="175">
        <f t="shared" si="63"/>
        <v>0</v>
      </c>
      <c r="S641" s="175">
        <f t="shared" si="64"/>
        <v>0</v>
      </c>
      <c r="T641" s="175">
        <f t="shared" si="65"/>
        <v>0</v>
      </c>
      <c r="U641" s="176">
        <f>IF(N641="nio",0,IF(N641&gt;0,VLOOKUP(H641,'3-Productie normen'!A:S,VLOOKUP(N641,'3-Productie normen'!S:T,2,FALSE),FALSE)))</f>
        <v>0</v>
      </c>
      <c r="V641" s="176">
        <f t="shared" si="66"/>
        <v>0</v>
      </c>
      <c r="W641" s="176">
        <f t="shared" si="67"/>
        <v>0</v>
      </c>
      <c r="X641" s="176">
        <f t="shared" si="68"/>
        <v>0</v>
      </c>
      <c r="Y641" s="666">
        <f>VLOOKUP(H641,'3-Productie normen'!A:S,13,FALSE)</f>
        <v>0</v>
      </c>
      <c r="Z641" s="177"/>
      <c r="AB641" s="138">
        <f t="shared" si="69"/>
        <v>0</v>
      </c>
    </row>
    <row r="642" spans="1:28" ht="14.1" customHeight="1">
      <c r="A642" s="152">
        <v>642</v>
      </c>
      <c r="B642" s="171" t="s">
        <v>2026</v>
      </c>
      <c r="C642" s="566" t="s">
        <v>1886</v>
      </c>
      <c r="D642" s="526">
        <v>1</v>
      </c>
      <c r="E642" s="526" t="s">
        <v>1245</v>
      </c>
      <c r="F642" s="184" t="s">
        <v>1028</v>
      </c>
      <c r="G642" s="184" t="s">
        <v>1246</v>
      </c>
      <c r="H642" s="180" t="s">
        <v>223</v>
      </c>
      <c r="I642" s="184" t="s">
        <v>111</v>
      </c>
      <c r="J642" s="649">
        <v>0</v>
      </c>
      <c r="K642" s="484"/>
      <c r="L642" s="484"/>
      <c r="M642" s="484"/>
      <c r="N642" s="174" t="s">
        <v>223</v>
      </c>
      <c r="O642" s="174"/>
      <c r="P642" s="174"/>
      <c r="Q642" s="174"/>
      <c r="R642" s="175">
        <f t="shared" si="63"/>
        <v>0</v>
      </c>
      <c r="S642" s="175">
        <f t="shared" si="64"/>
        <v>0</v>
      </c>
      <c r="T642" s="175">
        <f t="shared" si="65"/>
        <v>0</v>
      </c>
      <c r="U642" s="176">
        <f>IF(N642="nio",0,IF(N642&gt;0,VLOOKUP(H642,'3-Productie normen'!A:S,VLOOKUP(N642,'3-Productie normen'!S:T,2,FALSE),FALSE)))</f>
        <v>0</v>
      </c>
      <c r="V642" s="176">
        <f t="shared" si="66"/>
        <v>0</v>
      </c>
      <c r="W642" s="176">
        <f t="shared" si="67"/>
        <v>0</v>
      </c>
      <c r="X642" s="176">
        <f t="shared" si="68"/>
        <v>0</v>
      </c>
      <c r="Y642" s="666">
        <f>VLOOKUP(H642,'3-Productie normen'!A:S,13,FALSE)</f>
        <v>0</v>
      </c>
      <c r="Z642" s="177"/>
      <c r="AB642" s="138">
        <f t="shared" si="69"/>
        <v>0</v>
      </c>
    </row>
    <row r="643" spans="1:28" ht="14.1" customHeight="1">
      <c r="A643" s="152">
        <v>643</v>
      </c>
      <c r="B643" s="171" t="s">
        <v>2026</v>
      </c>
      <c r="C643" s="566" t="s">
        <v>1886</v>
      </c>
      <c r="D643" s="526">
        <v>1</v>
      </c>
      <c r="E643" s="526" t="s">
        <v>1247</v>
      </c>
      <c r="F643" s="184" t="s">
        <v>388</v>
      </c>
      <c r="G643" s="184" t="s">
        <v>388</v>
      </c>
      <c r="H643" s="180" t="s">
        <v>223</v>
      </c>
      <c r="I643" s="184" t="s">
        <v>111</v>
      </c>
      <c r="J643" s="649">
        <v>0</v>
      </c>
      <c r="K643" s="484"/>
      <c r="L643" s="484"/>
      <c r="M643" s="484"/>
      <c r="N643" s="174" t="s">
        <v>223</v>
      </c>
      <c r="O643" s="174"/>
      <c r="P643" s="174"/>
      <c r="Q643" s="174"/>
      <c r="R643" s="175">
        <f t="shared" si="63"/>
        <v>0</v>
      </c>
      <c r="S643" s="175">
        <f t="shared" si="64"/>
        <v>0</v>
      </c>
      <c r="T643" s="175">
        <f t="shared" si="65"/>
        <v>0</v>
      </c>
      <c r="U643" s="176">
        <f>IF(N643="nio",0,IF(N643&gt;0,VLOOKUP(H643,'3-Productie normen'!A:S,VLOOKUP(N643,'3-Productie normen'!S:T,2,FALSE),FALSE)))</f>
        <v>0</v>
      </c>
      <c r="V643" s="176">
        <f t="shared" si="66"/>
        <v>0</v>
      </c>
      <c r="W643" s="176">
        <f t="shared" si="67"/>
        <v>0</v>
      </c>
      <c r="X643" s="176">
        <f t="shared" si="68"/>
        <v>0</v>
      </c>
      <c r="Y643" s="666">
        <f>VLOOKUP(H643,'3-Productie normen'!A:S,13,FALSE)</f>
        <v>0</v>
      </c>
      <c r="Z643" s="177"/>
      <c r="AB643" s="138">
        <f t="shared" si="69"/>
        <v>0</v>
      </c>
    </row>
    <row r="644" spans="1:28" ht="14.1" customHeight="1">
      <c r="A644" s="152">
        <v>644</v>
      </c>
      <c r="B644" s="171" t="s">
        <v>2026</v>
      </c>
      <c r="C644" s="566" t="s">
        <v>1886</v>
      </c>
      <c r="D644" s="526">
        <v>1</v>
      </c>
      <c r="E644" s="526" t="s">
        <v>1248</v>
      </c>
      <c r="F644" s="184" t="s">
        <v>388</v>
      </c>
      <c r="G644" s="184" t="s">
        <v>388</v>
      </c>
      <c r="H644" s="180" t="s">
        <v>223</v>
      </c>
      <c r="I644" s="184" t="s">
        <v>111</v>
      </c>
      <c r="J644" s="649">
        <v>0</v>
      </c>
      <c r="K644" s="484"/>
      <c r="L644" s="484"/>
      <c r="M644" s="484"/>
      <c r="N644" s="174" t="s">
        <v>223</v>
      </c>
      <c r="O644" s="174"/>
      <c r="P644" s="174"/>
      <c r="Q644" s="174"/>
      <c r="R644" s="175">
        <f t="shared" si="63"/>
        <v>0</v>
      </c>
      <c r="S644" s="175">
        <f t="shared" si="64"/>
        <v>0</v>
      </c>
      <c r="T644" s="175">
        <f t="shared" si="65"/>
        <v>0</v>
      </c>
      <c r="U644" s="176">
        <f>IF(N644="nio",0,IF(N644&gt;0,VLOOKUP(H644,'3-Productie normen'!A:S,VLOOKUP(N644,'3-Productie normen'!S:T,2,FALSE),FALSE)))</f>
        <v>0</v>
      </c>
      <c r="V644" s="176">
        <f t="shared" si="66"/>
        <v>0</v>
      </c>
      <c r="W644" s="176">
        <f t="shared" si="67"/>
        <v>0</v>
      </c>
      <c r="X644" s="176">
        <f t="shared" si="68"/>
        <v>0</v>
      </c>
      <c r="Y644" s="666">
        <f>VLOOKUP(H644,'3-Productie normen'!A:S,13,FALSE)</f>
        <v>0</v>
      </c>
      <c r="Z644" s="177"/>
      <c r="AB644" s="138">
        <f t="shared" si="69"/>
        <v>0</v>
      </c>
    </row>
    <row r="645" spans="1:28" ht="14.1" customHeight="1">
      <c r="A645" s="152">
        <v>645</v>
      </c>
      <c r="B645" s="171" t="s">
        <v>2026</v>
      </c>
      <c r="C645" s="566" t="s">
        <v>1886</v>
      </c>
      <c r="D645" s="526">
        <v>0</v>
      </c>
      <c r="E645" s="526" t="s">
        <v>1034</v>
      </c>
      <c r="F645" s="184" t="s">
        <v>388</v>
      </c>
      <c r="G645" s="184" t="s">
        <v>388</v>
      </c>
      <c r="H645" s="180" t="s">
        <v>223</v>
      </c>
      <c r="I645" s="184" t="s">
        <v>111</v>
      </c>
      <c r="J645" s="649">
        <v>0</v>
      </c>
      <c r="K645" s="484"/>
      <c r="L645" s="484"/>
      <c r="M645" s="484"/>
      <c r="N645" s="174" t="s">
        <v>223</v>
      </c>
      <c r="O645" s="174"/>
      <c r="P645" s="174"/>
      <c r="Q645" s="174"/>
      <c r="R645" s="175">
        <f t="shared" si="63"/>
        <v>0</v>
      </c>
      <c r="S645" s="175">
        <f t="shared" si="64"/>
        <v>0</v>
      </c>
      <c r="T645" s="175">
        <f t="shared" si="65"/>
        <v>0</v>
      </c>
      <c r="U645" s="176">
        <f>IF(N645="nio",0,IF(N645&gt;0,VLOOKUP(H645,'3-Productie normen'!A:S,VLOOKUP(N645,'3-Productie normen'!S:T,2,FALSE),FALSE)))</f>
        <v>0</v>
      </c>
      <c r="V645" s="176">
        <f t="shared" si="66"/>
        <v>0</v>
      </c>
      <c r="W645" s="176">
        <f t="shared" si="67"/>
        <v>0</v>
      </c>
      <c r="X645" s="176">
        <f t="shared" si="68"/>
        <v>0</v>
      </c>
      <c r="Y645" s="666">
        <f>VLOOKUP(H645,'3-Productie normen'!A:S,13,FALSE)</f>
        <v>0</v>
      </c>
      <c r="Z645" s="177"/>
      <c r="AB645" s="138">
        <f t="shared" si="69"/>
        <v>0</v>
      </c>
    </row>
    <row r="646" spans="1:28" ht="14.1" customHeight="1">
      <c r="A646" s="152">
        <v>646</v>
      </c>
      <c r="B646" s="171" t="s">
        <v>2026</v>
      </c>
      <c r="C646" s="566" t="s">
        <v>1886</v>
      </c>
      <c r="D646" s="526">
        <v>0</v>
      </c>
      <c r="E646" s="526" t="s">
        <v>1035</v>
      </c>
      <c r="F646" s="184" t="s">
        <v>388</v>
      </c>
      <c r="G646" s="184" t="s">
        <v>388</v>
      </c>
      <c r="H646" s="180" t="s">
        <v>223</v>
      </c>
      <c r="I646" s="184" t="s">
        <v>111</v>
      </c>
      <c r="J646" s="649">
        <v>0</v>
      </c>
      <c r="K646" s="484"/>
      <c r="L646" s="484"/>
      <c r="M646" s="484"/>
      <c r="N646" s="174" t="s">
        <v>223</v>
      </c>
      <c r="O646" s="174"/>
      <c r="P646" s="174"/>
      <c r="Q646" s="174"/>
      <c r="R646" s="175">
        <f t="shared" si="63"/>
        <v>0</v>
      </c>
      <c r="S646" s="175">
        <f t="shared" si="64"/>
        <v>0</v>
      </c>
      <c r="T646" s="175">
        <f t="shared" si="65"/>
        <v>0</v>
      </c>
      <c r="U646" s="176">
        <f>IF(N646="nio",0,IF(N646&gt;0,VLOOKUP(H646,'3-Productie normen'!A:S,VLOOKUP(N646,'3-Productie normen'!S:T,2,FALSE),FALSE)))</f>
        <v>0</v>
      </c>
      <c r="V646" s="176">
        <f t="shared" si="66"/>
        <v>0</v>
      </c>
      <c r="W646" s="176">
        <f t="shared" si="67"/>
        <v>0</v>
      </c>
      <c r="X646" s="176">
        <f t="shared" si="68"/>
        <v>0</v>
      </c>
      <c r="Y646" s="666">
        <f>VLOOKUP(H646,'3-Productie normen'!A:S,13,FALSE)</f>
        <v>0</v>
      </c>
      <c r="Z646" s="177"/>
      <c r="AB646" s="138">
        <f t="shared" si="69"/>
        <v>0</v>
      </c>
    </row>
    <row r="647" spans="1:28" ht="14.1" customHeight="1">
      <c r="A647" s="152">
        <v>647</v>
      </c>
      <c r="B647" s="171" t="s">
        <v>2026</v>
      </c>
      <c r="C647" s="566" t="s">
        <v>1886</v>
      </c>
      <c r="D647" s="526">
        <v>0</v>
      </c>
      <c r="E647" s="526" t="s">
        <v>1053</v>
      </c>
      <c r="F647" s="184" t="s">
        <v>1028</v>
      </c>
      <c r="G647" s="184" t="s">
        <v>1249</v>
      </c>
      <c r="H647" s="180" t="s">
        <v>223</v>
      </c>
      <c r="I647" s="184" t="s">
        <v>113</v>
      </c>
      <c r="J647" s="649">
        <v>0</v>
      </c>
      <c r="K647" s="484"/>
      <c r="L647" s="484"/>
      <c r="M647" s="484"/>
      <c r="N647" s="174" t="s">
        <v>223</v>
      </c>
      <c r="O647" s="174"/>
      <c r="P647" s="174"/>
      <c r="Q647" s="174"/>
      <c r="R647" s="175">
        <f t="shared" si="63"/>
        <v>0</v>
      </c>
      <c r="S647" s="175">
        <f t="shared" si="64"/>
        <v>0</v>
      </c>
      <c r="T647" s="175">
        <f t="shared" si="65"/>
        <v>0</v>
      </c>
      <c r="U647" s="176">
        <f>IF(N647="nio",0,IF(N647&gt;0,VLOOKUP(H647,'3-Productie normen'!A:S,VLOOKUP(N647,'3-Productie normen'!S:T,2,FALSE),FALSE)))</f>
        <v>0</v>
      </c>
      <c r="V647" s="176">
        <f t="shared" si="66"/>
        <v>0</v>
      </c>
      <c r="W647" s="176">
        <f t="shared" si="67"/>
        <v>0</v>
      </c>
      <c r="X647" s="176">
        <f t="shared" si="68"/>
        <v>0</v>
      </c>
      <c r="Y647" s="666">
        <f>VLOOKUP(H647,'3-Productie normen'!A:S,13,FALSE)</f>
        <v>0</v>
      </c>
      <c r="Z647" s="177"/>
      <c r="AB647" s="138">
        <f t="shared" si="69"/>
        <v>0</v>
      </c>
    </row>
    <row r="648" spans="1:28" ht="14.1" customHeight="1">
      <c r="A648" s="152">
        <v>648</v>
      </c>
      <c r="B648" s="171" t="s">
        <v>2026</v>
      </c>
      <c r="C648" s="566" t="s">
        <v>1886</v>
      </c>
      <c r="D648" s="526">
        <v>0</v>
      </c>
      <c r="E648" s="526" t="s">
        <v>1039</v>
      </c>
      <c r="F648" s="184" t="s">
        <v>1031</v>
      </c>
      <c r="G648" s="184" t="s">
        <v>300</v>
      </c>
      <c r="H648" s="180" t="s">
        <v>223</v>
      </c>
      <c r="I648" s="184" t="s">
        <v>113</v>
      </c>
      <c r="J648" s="649">
        <v>0</v>
      </c>
      <c r="K648" s="484"/>
      <c r="L648" s="484"/>
      <c r="M648" s="484"/>
      <c r="N648" s="174" t="s">
        <v>223</v>
      </c>
      <c r="O648" s="174"/>
      <c r="P648" s="174"/>
      <c r="Q648" s="174"/>
      <c r="R648" s="175">
        <f t="shared" si="63"/>
        <v>0</v>
      </c>
      <c r="S648" s="175">
        <f t="shared" si="64"/>
        <v>0</v>
      </c>
      <c r="T648" s="175">
        <f t="shared" si="65"/>
        <v>0</v>
      </c>
      <c r="U648" s="176">
        <f>IF(N648="nio",0,IF(N648&gt;0,VLOOKUP(H648,'3-Productie normen'!A:S,VLOOKUP(N648,'3-Productie normen'!S:T,2,FALSE),FALSE)))</f>
        <v>0</v>
      </c>
      <c r="V648" s="176">
        <f t="shared" si="66"/>
        <v>0</v>
      </c>
      <c r="W648" s="176">
        <f t="shared" si="67"/>
        <v>0</v>
      </c>
      <c r="X648" s="176">
        <f t="shared" si="68"/>
        <v>0</v>
      </c>
      <c r="Y648" s="666">
        <f>VLOOKUP(H648,'3-Productie normen'!A:S,13,FALSE)</f>
        <v>0</v>
      </c>
      <c r="Z648" s="177"/>
      <c r="AB648" s="138">
        <f t="shared" si="69"/>
        <v>0</v>
      </c>
    </row>
    <row r="649" spans="1:28" ht="14.1" customHeight="1">
      <c r="A649" s="152">
        <v>649</v>
      </c>
      <c r="B649" s="171" t="s">
        <v>2026</v>
      </c>
      <c r="C649" s="566" t="s">
        <v>1886</v>
      </c>
      <c r="D649" s="526">
        <v>0</v>
      </c>
      <c r="E649" s="526" t="s">
        <v>1061</v>
      </c>
      <c r="F649" s="184" t="s">
        <v>1028</v>
      </c>
      <c r="G649" s="184" t="s">
        <v>1249</v>
      </c>
      <c r="H649" s="180" t="s">
        <v>223</v>
      </c>
      <c r="I649" s="184" t="s">
        <v>113</v>
      </c>
      <c r="J649" s="649">
        <v>0</v>
      </c>
      <c r="K649" s="484"/>
      <c r="L649" s="484"/>
      <c r="M649" s="484"/>
      <c r="N649" s="174" t="s">
        <v>223</v>
      </c>
      <c r="O649" s="174"/>
      <c r="P649" s="174"/>
      <c r="Q649" s="174"/>
      <c r="R649" s="175">
        <f t="shared" si="63"/>
        <v>0</v>
      </c>
      <c r="S649" s="175">
        <f t="shared" si="64"/>
        <v>0</v>
      </c>
      <c r="T649" s="175">
        <f t="shared" si="65"/>
        <v>0</v>
      </c>
      <c r="U649" s="176">
        <f>IF(N649="nio",0,IF(N649&gt;0,VLOOKUP(H649,'3-Productie normen'!A:S,VLOOKUP(N649,'3-Productie normen'!S:T,2,FALSE),FALSE)))</f>
        <v>0</v>
      </c>
      <c r="V649" s="176">
        <f t="shared" si="66"/>
        <v>0</v>
      </c>
      <c r="W649" s="176">
        <f t="shared" si="67"/>
        <v>0</v>
      </c>
      <c r="X649" s="176">
        <f t="shared" si="68"/>
        <v>0</v>
      </c>
      <c r="Y649" s="666">
        <f>VLOOKUP(H649,'3-Productie normen'!A:S,13,FALSE)</f>
        <v>0</v>
      </c>
      <c r="Z649" s="177"/>
      <c r="AB649" s="138">
        <f t="shared" si="69"/>
        <v>0</v>
      </c>
    </row>
    <row r="650" spans="1:28" ht="14.1" customHeight="1">
      <c r="A650" s="152">
        <v>650</v>
      </c>
      <c r="B650" s="171" t="s">
        <v>2026</v>
      </c>
      <c r="C650" s="566" t="s">
        <v>1886</v>
      </c>
      <c r="D650" s="526">
        <v>0</v>
      </c>
      <c r="E650" s="526" t="s">
        <v>1054</v>
      </c>
      <c r="F650" s="184" t="s">
        <v>110</v>
      </c>
      <c r="G650" s="184" t="s">
        <v>110</v>
      </c>
      <c r="H650" s="180" t="s">
        <v>223</v>
      </c>
      <c r="I650" s="184" t="s">
        <v>320</v>
      </c>
      <c r="J650" s="649">
        <v>0</v>
      </c>
      <c r="K650" s="484"/>
      <c r="L650" s="484"/>
      <c r="M650" s="484"/>
      <c r="N650" s="174" t="s">
        <v>223</v>
      </c>
      <c r="O650" s="174"/>
      <c r="P650" s="174"/>
      <c r="Q650" s="174"/>
      <c r="R650" s="175">
        <f t="shared" ref="R650:R713" si="70">IF(N650="nio",0,IF(N650&gt;0,N650*J650/U650,0))*K650</f>
        <v>0</v>
      </c>
      <c r="S650" s="175">
        <f t="shared" ref="S650:S713" si="71">IF(O650&gt;0,O650*J650/V650,0)*L650</f>
        <v>0</v>
      </c>
      <c r="T650" s="175">
        <f t="shared" ref="T650:T713" si="72">IF(P650&gt;0,P650*J650/W650,0)*M650</f>
        <v>0</v>
      </c>
      <c r="U650" s="176">
        <f>IF(N650="nio",0,IF(N650&gt;0,VLOOKUP(H650,'3-Productie normen'!A:S,VLOOKUP(N650,'3-Productie normen'!S:T,2,FALSE),FALSE)))</f>
        <v>0</v>
      </c>
      <c r="V650" s="176">
        <f t="shared" ref="V650:V713" si="73">IF(O650&gt;0,U650*$V$8,0)</f>
        <v>0</v>
      </c>
      <c r="W650" s="176">
        <f t="shared" ref="W650:W713" si="74">IF(P650&gt;0,U650*$W$8,0)</f>
        <v>0</v>
      </c>
      <c r="X650" s="176">
        <f t="shared" ref="X650:X713" si="75">IF(Q650&gt;0,U650*$X$8,0)</f>
        <v>0</v>
      </c>
      <c r="Y650" s="666">
        <f>VLOOKUP(H650,'3-Productie normen'!A:S,13,FALSE)</f>
        <v>0</v>
      </c>
      <c r="Z650" s="177"/>
      <c r="AB650" s="138">
        <f t="shared" ref="AB650:AB713" si="76">SUM(N650:P650)*J650</f>
        <v>0</v>
      </c>
    </row>
    <row r="651" spans="1:28" ht="14.1" customHeight="1">
      <c r="A651" s="152">
        <v>651</v>
      </c>
      <c r="B651" s="171" t="s">
        <v>2026</v>
      </c>
      <c r="C651" s="566" t="s">
        <v>1886</v>
      </c>
      <c r="D651" s="526">
        <v>0</v>
      </c>
      <c r="E651" s="526" t="s">
        <v>1058</v>
      </c>
      <c r="F651" s="184" t="s">
        <v>309</v>
      </c>
      <c r="G651" s="184" t="s">
        <v>1234</v>
      </c>
      <c r="H651" s="180" t="s">
        <v>223</v>
      </c>
      <c r="I651" s="184" t="s">
        <v>113</v>
      </c>
      <c r="J651" s="649">
        <v>0</v>
      </c>
      <c r="K651" s="484"/>
      <c r="L651" s="484"/>
      <c r="M651" s="484"/>
      <c r="N651" s="174" t="s">
        <v>223</v>
      </c>
      <c r="O651" s="174"/>
      <c r="P651" s="174"/>
      <c r="Q651" s="174"/>
      <c r="R651" s="175">
        <f t="shared" si="70"/>
        <v>0</v>
      </c>
      <c r="S651" s="175">
        <f t="shared" si="71"/>
        <v>0</v>
      </c>
      <c r="T651" s="175">
        <f t="shared" si="72"/>
        <v>0</v>
      </c>
      <c r="U651" s="176">
        <f>IF(N651="nio",0,IF(N651&gt;0,VLOOKUP(H651,'3-Productie normen'!A:S,VLOOKUP(N651,'3-Productie normen'!S:T,2,FALSE),FALSE)))</f>
        <v>0</v>
      </c>
      <c r="V651" s="176">
        <f t="shared" si="73"/>
        <v>0</v>
      </c>
      <c r="W651" s="176">
        <f t="shared" si="74"/>
        <v>0</v>
      </c>
      <c r="X651" s="176">
        <f t="shared" si="75"/>
        <v>0</v>
      </c>
      <c r="Y651" s="666">
        <f>VLOOKUP(H651,'3-Productie normen'!A:S,13,FALSE)</f>
        <v>0</v>
      </c>
      <c r="Z651" s="177"/>
      <c r="AB651" s="138">
        <f t="shared" si="76"/>
        <v>0</v>
      </c>
    </row>
    <row r="652" spans="1:28" ht="14.1" customHeight="1">
      <c r="A652" s="152">
        <v>652</v>
      </c>
      <c r="B652" s="171" t="s">
        <v>2026</v>
      </c>
      <c r="C652" s="566" t="s">
        <v>1886</v>
      </c>
      <c r="D652" s="526">
        <v>0</v>
      </c>
      <c r="E652" s="526" t="s">
        <v>1148</v>
      </c>
      <c r="F652" s="184" t="s">
        <v>388</v>
      </c>
      <c r="G652" s="184" t="s">
        <v>388</v>
      </c>
      <c r="H652" s="180" t="s">
        <v>223</v>
      </c>
      <c r="I652" s="184" t="s">
        <v>111</v>
      </c>
      <c r="J652" s="649">
        <v>0</v>
      </c>
      <c r="K652" s="484"/>
      <c r="L652" s="484"/>
      <c r="M652" s="484"/>
      <c r="N652" s="174" t="s">
        <v>223</v>
      </c>
      <c r="O652" s="174"/>
      <c r="P652" s="174"/>
      <c r="Q652" s="174"/>
      <c r="R652" s="175">
        <f t="shared" si="70"/>
        <v>0</v>
      </c>
      <c r="S652" s="175">
        <f t="shared" si="71"/>
        <v>0</v>
      </c>
      <c r="T652" s="175">
        <f t="shared" si="72"/>
        <v>0</v>
      </c>
      <c r="U652" s="176">
        <f>IF(N652="nio",0,IF(N652&gt;0,VLOOKUP(H652,'3-Productie normen'!A:S,VLOOKUP(N652,'3-Productie normen'!S:T,2,FALSE),FALSE)))</f>
        <v>0</v>
      </c>
      <c r="V652" s="176">
        <f t="shared" si="73"/>
        <v>0</v>
      </c>
      <c r="W652" s="176">
        <f t="shared" si="74"/>
        <v>0</v>
      </c>
      <c r="X652" s="176">
        <f t="shared" si="75"/>
        <v>0</v>
      </c>
      <c r="Y652" s="666">
        <f>VLOOKUP(H652,'3-Productie normen'!A:S,13,FALSE)</f>
        <v>0</v>
      </c>
      <c r="Z652" s="177"/>
      <c r="AB652" s="138">
        <f t="shared" si="76"/>
        <v>0</v>
      </c>
    </row>
    <row r="653" spans="1:28" ht="14.1" customHeight="1">
      <c r="A653" s="152">
        <v>653</v>
      </c>
      <c r="B653" s="171" t="s">
        <v>2026</v>
      </c>
      <c r="C653" s="566" t="s">
        <v>1886</v>
      </c>
      <c r="D653" s="526">
        <v>0</v>
      </c>
      <c r="E653" s="526" t="s">
        <v>1149</v>
      </c>
      <c r="F653" s="184" t="s">
        <v>1082</v>
      </c>
      <c r="G653" s="184" t="s">
        <v>1221</v>
      </c>
      <c r="H653" s="180" t="s">
        <v>223</v>
      </c>
      <c r="I653" s="184" t="s">
        <v>111</v>
      </c>
      <c r="J653" s="649">
        <v>0</v>
      </c>
      <c r="K653" s="484"/>
      <c r="L653" s="484"/>
      <c r="M653" s="484"/>
      <c r="N653" s="174" t="s">
        <v>223</v>
      </c>
      <c r="O653" s="174"/>
      <c r="P653" s="174"/>
      <c r="Q653" s="174"/>
      <c r="R653" s="175">
        <f t="shared" si="70"/>
        <v>0</v>
      </c>
      <c r="S653" s="175">
        <f t="shared" si="71"/>
        <v>0</v>
      </c>
      <c r="T653" s="175">
        <f t="shared" si="72"/>
        <v>0</v>
      </c>
      <c r="U653" s="176">
        <f>IF(N653="nio",0,IF(N653&gt;0,VLOOKUP(H653,'3-Productie normen'!A:S,VLOOKUP(N653,'3-Productie normen'!S:T,2,FALSE),FALSE)))</f>
        <v>0</v>
      </c>
      <c r="V653" s="176">
        <f t="shared" si="73"/>
        <v>0</v>
      </c>
      <c r="W653" s="176">
        <f t="shared" si="74"/>
        <v>0</v>
      </c>
      <c r="X653" s="176">
        <f t="shared" si="75"/>
        <v>0</v>
      </c>
      <c r="Y653" s="666">
        <f>VLOOKUP(H653,'3-Productie normen'!A:S,13,FALSE)</f>
        <v>0</v>
      </c>
      <c r="Z653" s="177"/>
      <c r="AB653" s="138">
        <f t="shared" si="76"/>
        <v>0</v>
      </c>
    </row>
    <row r="654" spans="1:28" ht="14.1" customHeight="1">
      <c r="A654" s="152">
        <v>654</v>
      </c>
      <c r="B654" s="171" t="s">
        <v>2026</v>
      </c>
      <c r="C654" s="566" t="s">
        <v>1886</v>
      </c>
      <c r="D654" s="526">
        <v>0</v>
      </c>
      <c r="E654" s="526" t="s">
        <v>1095</v>
      </c>
      <c r="F654" s="184" t="s">
        <v>1078</v>
      </c>
      <c r="G654" s="184" t="s">
        <v>1078</v>
      </c>
      <c r="H654" s="180" t="s">
        <v>223</v>
      </c>
      <c r="I654" s="184" t="s">
        <v>111</v>
      </c>
      <c r="J654" s="649">
        <v>0</v>
      </c>
      <c r="K654" s="484"/>
      <c r="L654" s="484"/>
      <c r="M654" s="484"/>
      <c r="N654" s="174" t="s">
        <v>223</v>
      </c>
      <c r="O654" s="174"/>
      <c r="P654" s="174"/>
      <c r="Q654" s="174"/>
      <c r="R654" s="175">
        <f t="shared" si="70"/>
        <v>0</v>
      </c>
      <c r="S654" s="175">
        <f t="shared" si="71"/>
        <v>0</v>
      </c>
      <c r="T654" s="175">
        <f t="shared" si="72"/>
        <v>0</v>
      </c>
      <c r="U654" s="176">
        <f>IF(N654="nio",0,IF(N654&gt;0,VLOOKUP(H654,'3-Productie normen'!A:S,VLOOKUP(N654,'3-Productie normen'!S:T,2,FALSE),FALSE)))</f>
        <v>0</v>
      </c>
      <c r="V654" s="176">
        <f t="shared" si="73"/>
        <v>0</v>
      </c>
      <c r="W654" s="176">
        <f t="shared" si="74"/>
        <v>0</v>
      </c>
      <c r="X654" s="176">
        <f t="shared" si="75"/>
        <v>0</v>
      </c>
      <c r="Y654" s="666">
        <f>VLOOKUP(H654,'3-Productie normen'!A:S,13,FALSE)</f>
        <v>0</v>
      </c>
      <c r="Z654" s="177"/>
      <c r="AB654" s="138">
        <f t="shared" si="76"/>
        <v>0</v>
      </c>
    </row>
    <row r="655" spans="1:28" ht="14.1" customHeight="1">
      <c r="A655" s="152">
        <v>655</v>
      </c>
      <c r="B655" s="171" t="s">
        <v>2026</v>
      </c>
      <c r="C655" s="566" t="s">
        <v>1886</v>
      </c>
      <c r="D655" s="526">
        <v>0</v>
      </c>
      <c r="E655" s="526" t="s">
        <v>1096</v>
      </c>
      <c r="F655" s="184" t="s">
        <v>1028</v>
      </c>
      <c r="G655" s="184" t="s">
        <v>1228</v>
      </c>
      <c r="H655" s="180" t="s">
        <v>223</v>
      </c>
      <c r="I655" s="184" t="s">
        <v>321</v>
      </c>
      <c r="J655" s="649">
        <v>0</v>
      </c>
      <c r="K655" s="484"/>
      <c r="L655" s="484"/>
      <c r="M655" s="484"/>
      <c r="N655" s="174" t="s">
        <v>223</v>
      </c>
      <c r="O655" s="174"/>
      <c r="P655" s="174"/>
      <c r="Q655" s="174"/>
      <c r="R655" s="175">
        <f t="shared" si="70"/>
        <v>0</v>
      </c>
      <c r="S655" s="175">
        <f t="shared" si="71"/>
        <v>0</v>
      </c>
      <c r="T655" s="175">
        <f t="shared" si="72"/>
        <v>0</v>
      </c>
      <c r="U655" s="176">
        <f>IF(N655="nio",0,IF(N655&gt;0,VLOOKUP(H655,'3-Productie normen'!A:S,VLOOKUP(N655,'3-Productie normen'!S:T,2,FALSE),FALSE)))</f>
        <v>0</v>
      </c>
      <c r="V655" s="176">
        <f t="shared" si="73"/>
        <v>0</v>
      </c>
      <c r="W655" s="176">
        <f t="shared" si="74"/>
        <v>0</v>
      </c>
      <c r="X655" s="176">
        <f t="shared" si="75"/>
        <v>0</v>
      </c>
      <c r="Y655" s="666">
        <f>VLOOKUP(H655,'3-Productie normen'!A:S,13,FALSE)</f>
        <v>0</v>
      </c>
      <c r="Z655" s="177"/>
      <c r="AB655" s="138">
        <f t="shared" si="76"/>
        <v>0</v>
      </c>
    </row>
    <row r="656" spans="1:28" ht="14.1" customHeight="1">
      <c r="A656" s="152">
        <v>656</v>
      </c>
      <c r="B656" s="171" t="s">
        <v>2026</v>
      </c>
      <c r="C656" s="566" t="s">
        <v>1886</v>
      </c>
      <c r="D656" s="526">
        <v>0</v>
      </c>
      <c r="E656" s="526" t="s">
        <v>1107</v>
      </c>
      <c r="F656" s="184" t="s">
        <v>1028</v>
      </c>
      <c r="G656" s="184" t="s">
        <v>1249</v>
      </c>
      <c r="H656" s="180" t="s">
        <v>223</v>
      </c>
      <c r="I656" s="184" t="s">
        <v>113</v>
      </c>
      <c r="J656" s="649">
        <v>0</v>
      </c>
      <c r="K656" s="484"/>
      <c r="L656" s="484"/>
      <c r="M656" s="484"/>
      <c r="N656" s="174" t="s">
        <v>223</v>
      </c>
      <c r="O656" s="174"/>
      <c r="P656" s="174"/>
      <c r="Q656" s="174"/>
      <c r="R656" s="175">
        <f t="shared" si="70"/>
        <v>0</v>
      </c>
      <c r="S656" s="175">
        <f t="shared" si="71"/>
        <v>0</v>
      </c>
      <c r="T656" s="175">
        <f t="shared" si="72"/>
        <v>0</v>
      </c>
      <c r="U656" s="176">
        <f>IF(N656="nio",0,IF(N656&gt;0,VLOOKUP(H656,'3-Productie normen'!A:S,VLOOKUP(N656,'3-Productie normen'!S:T,2,FALSE),FALSE)))</f>
        <v>0</v>
      </c>
      <c r="V656" s="176">
        <f t="shared" si="73"/>
        <v>0</v>
      </c>
      <c r="W656" s="176">
        <f t="shared" si="74"/>
        <v>0</v>
      </c>
      <c r="X656" s="176">
        <f t="shared" si="75"/>
        <v>0</v>
      </c>
      <c r="Y656" s="666">
        <f>VLOOKUP(H656,'3-Productie normen'!A:S,13,FALSE)</f>
        <v>0</v>
      </c>
      <c r="Z656" s="177"/>
      <c r="AB656" s="138">
        <f t="shared" si="76"/>
        <v>0</v>
      </c>
    </row>
    <row r="657" spans="1:28" ht="14.1" customHeight="1">
      <c r="A657" s="152">
        <v>657</v>
      </c>
      <c r="B657" s="171" t="s">
        <v>2026</v>
      </c>
      <c r="C657" s="566" t="s">
        <v>1886</v>
      </c>
      <c r="D657" s="526">
        <v>0</v>
      </c>
      <c r="E657" s="526" t="s">
        <v>1089</v>
      </c>
      <c r="F657" s="184" t="s">
        <v>1082</v>
      </c>
      <c r="G657" s="184" t="s">
        <v>1221</v>
      </c>
      <c r="H657" s="180" t="s">
        <v>223</v>
      </c>
      <c r="I657" s="184" t="s">
        <v>111</v>
      </c>
      <c r="J657" s="649">
        <v>0</v>
      </c>
      <c r="K657" s="484"/>
      <c r="L657" s="484"/>
      <c r="M657" s="484"/>
      <c r="N657" s="174" t="s">
        <v>223</v>
      </c>
      <c r="O657" s="174"/>
      <c r="P657" s="174"/>
      <c r="Q657" s="174"/>
      <c r="R657" s="175">
        <f t="shared" si="70"/>
        <v>0</v>
      </c>
      <c r="S657" s="175">
        <f t="shared" si="71"/>
        <v>0</v>
      </c>
      <c r="T657" s="175">
        <f t="shared" si="72"/>
        <v>0</v>
      </c>
      <c r="U657" s="176">
        <f>IF(N657="nio",0,IF(N657&gt;0,VLOOKUP(H657,'3-Productie normen'!A:S,VLOOKUP(N657,'3-Productie normen'!S:T,2,FALSE),FALSE)))</f>
        <v>0</v>
      </c>
      <c r="V657" s="176">
        <f t="shared" si="73"/>
        <v>0</v>
      </c>
      <c r="W657" s="176">
        <f t="shared" si="74"/>
        <v>0</v>
      </c>
      <c r="X657" s="176">
        <f t="shared" si="75"/>
        <v>0</v>
      </c>
      <c r="Y657" s="666">
        <f>VLOOKUP(H657,'3-Productie normen'!A:S,13,FALSE)</f>
        <v>0</v>
      </c>
      <c r="Z657" s="177"/>
      <c r="AB657" s="138">
        <f t="shared" si="76"/>
        <v>0</v>
      </c>
    </row>
    <row r="658" spans="1:28" ht="14.1" customHeight="1">
      <c r="A658" s="152">
        <v>658</v>
      </c>
      <c r="B658" s="171" t="s">
        <v>2026</v>
      </c>
      <c r="C658" s="566" t="s">
        <v>1886</v>
      </c>
      <c r="D658" s="526">
        <v>0</v>
      </c>
      <c r="E658" s="526" t="s">
        <v>1091</v>
      </c>
      <c r="F658" s="184" t="s">
        <v>1028</v>
      </c>
      <c r="G658" s="184" t="s">
        <v>563</v>
      </c>
      <c r="H658" s="180" t="s">
        <v>223</v>
      </c>
      <c r="I658" s="184" t="s">
        <v>113</v>
      </c>
      <c r="J658" s="649">
        <v>0</v>
      </c>
      <c r="K658" s="484"/>
      <c r="L658" s="484"/>
      <c r="M658" s="484"/>
      <c r="N658" s="174" t="s">
        <v>223</v>
      </c>
      <c r="O658" s="174"/>
      <c r="P658" s="174"/>
      <c r="Q658" s="174"/>
      <c r="R658" s="175">
        <f t="shared" si="70"/>
        <v>0</v>
      </c>
      <c r="S658" s="175">
        <f t="shared" si="71"/>
        <v>0</v>
      </c>
      <c r="T658" s="175">
        <f t="shared" si="72"/>
        <v>0</v>
      </c>
      <c r="U658" s="176">
        <f>IF(N658="nio",0,IF(N658&gt;0,VLOOKUP(H658,'3-Productie normen'!A:S,VLOOKUP(N658,'3-Productie normen'!S:T,2,FALSE),FALSE)))</f>
        <v>0</v>
      </c>
      <c r="V658" s="176">
        <f t="shared" si="73"/>
        <v>0</v>
      </c>
      <c r="W658" s="176">
        <f t="shared" si="74"/>
        <v>0</v>
      </c>
      <c r="X658" s="176">
        <f t="shared" si="75"/>
        <v>0</v>
      </c>
      <c r="Y658" s="666">
        <f>VLOOKUP(H658,'3-Productie normen'!A:S,13,FALSE)</f>
        <v>0</v>
      </c>
      <c r="Z658" s="177"/>
      <c r="AB658" s="138">
        <f t="shared" si="76"/>
        <v>0</v>
      </c>
    </row>
    <row r="659" spans="1:28" ht="14.1" customHeight="1">
      <c r="A659" s="152">
        <v>659</v>
      </c>
      <c r="B659" s="171" t="s">
        <v>2026</v>
      </c>
      <c r="C659" s="566" t="s">
        <v>1886</v>
      </c>
      <c r="D659" s="526">
        <v>0</v>
      </c>
      <c r="E659" s="526" t="s">
        <v>1093</v>
      </c>
      <c r="F659" s="184" t="s">
        <v>388</v>
      </c>
      <c r="G659" s="184" t="s">
        <v>388</v>
      </c>
      <c r="H659" s="180" t="s">
        <v>223</v>
      </c>
      <c r="I659" s="184" t="s">
        <v>111</v>
      </c>
      <c r="J659" s="649">
        <v>0</v>
      </c>
      <c r="K659" s="484"/>
      <c r="L659" s="484"/>
      <c r="M659" s="484"/>
      <c r="N659" s="174" t="s">
        <v>223</v>
      </c>
      <c r="O659" s="174"/>
      <c r="P659" s="174"/>
      <c r="Q659" s="174"/>
      <c r="R659" s="175">
        <f t="shared" si="70"/>
        <v>0</v>
      </c>
      <c r="S659" s="175">
        <f t="shared" si="71"/>
        <v>0</v>
      </c>
      <c r="T659" s="175">
        <f t="shared" si="72"/>
        <v>0</v>
      </c>
      <c r="U659" s="176">
        <f>IF(N659="nio",0,IF(N659&gt;0,VLOOKUP(H659,'3-Productie normen'!A:S,VLOOKUP(N659,'3-Productie normen'!S:T,2,FALSE),FALSE)))</f>
        <v>0</v>
      </c>
      <c r="V659" s="176">
        <f t="shared" si="73"/>
        <v>0</v>
      </c>
      <c r="W659" s="176">
        <f t="shared" si="74"/>
        <v>0</v>
      </c>
      <c r="X659" s="176">
        <f t="shared" si="75"/>
        <v>0</v>
      </c>
      <c r="Y659" s="666">
        <f>VLOOKUP(H659,'3-Productie normen'!A:S,13,FALSE)</f>
        <v>0</v>
      </c>
      <c r="Z659" s="177"/>
      <c r="AB659" s="138">
        <f t="shared" si="76"/>
        <v>0</v>
      </c>
    </row>
    <row r="660" spans="1:28" ht="14.1" customHeight="1">
      <c r="A660" s="152">
        <v>660</v>
      </c>
      <c r="B660" s="171" t="s">
        <v>2026</v>
      </c>
      <c r="C660" s="566" t="s">
        <v>1886</v>
      </c>
      <c r="D660" s="526">
        <v>0</v>
      </c>
      <c r="E660" s="526" t="s">
        <v>1108</v>
      </c>
      <c r="F660" s="184" t="s">
        <v>309</v>
      </c>
      <c r="G660" s="184" t="s">
        <v>1243</v>
      </c>
      <c r="H660" s="180" t="s">
        <v>223</v>
      </c>
      <c r="I660" s="184" t="s">
        <v>113</v>
      </c>
      <c r="J660" s="649">
        <v>0</v>
      </c>
      <c r="K660" s="484"/>
      <c r="L660" s="484"/>
      <c r="M660" s="484"/>
      <c r="N660" s="174" t="s">
        <v>223</v>
      </c>
      <c r="O660" s="174"/>
      <c r="P660" s="174"/>
      <c r="Q660" s="174"/>
      <c r="R660" s="175">
        <f t="shared" si="70"/>
        <v>0</v>
      </c>
      <c r="S660" s="175">
        <f t="shared" si="71"/>
        <v>0</v>
      </c>
      <c r="T660" s="175">
        <f t="shared" si="72"/>
        <v>0</v>
      </c>
      <c r="U660" s="176">
        <f>IF(N660="nio",0,IF(N660&gt;0,VLOOKUP(H660,'3-Productie normen'!A:S,VLOOKUP(N660,'3-Productie normen'!S:T,2,FALSE),FALSE)))</f>
        <v>0</v>
      </c>
      <c r="V660" s="176">
        <f t="shared" si="73"/>
        <v>0</v>
      </c>
      <c r="W660" s="176">
        <f t="shared" si="74"/>
        <v>0</v>
      </c>
      <c r="X660" s="176">
        <f t="shared" si="75"/>
        <v>0</v>
      </c>
      <c r="Y660" s="666">
        <f>VLOOKUP(H660,'3-Productie normen'!A:S,13,FALSE)</f>
        <v>0</v>
      </c>
      <c r="Z660" s="177"/>
      <c r="AB660" s="138">
        <f t="shared" si="76"/>
        <v>0</v>
      </c>
    </row>
    <row r="661" spans="1:28" ht="14.1" customHeight="1">
      <c r="A661" s="152">
        <v>661</v>
      </c>
      <c r="B661" s="171" t="s">
        <v>2026</v>
      </c>
      <c r="C661" s="566" t="s">
        <v>1886</v>
      </c>
      <c r="D661" s="526">
        <v>0</v>
      </c>
      <c r="E661" s="526" t="s">
        <v>1130</v>
      </c>
      <c r="F661" s="184" t="s">
        <v>309</v>
      </c>
      <c r="G661" s="184" t="s">
        <v>309</v>
      </c>
      <c r="H661" s="180" t="s">
        <v>223</v>
      </c>
      <c r="I661" s="184" t="s">
        <v>113</v>
      </c>
      <c r="J661" s="649">
        <v>0</v>
      </c>
      <c r="K661" s="484"/>
      <c r="L661" s="484"/>
      <c r="M661" s="484"/>
      <c r="N661" s="174" t="s">
        <v>223</v>
      </c>
      <c r="O661" s="174"/>
      <c r="P661" s="174"/>
      <c r="Q661" s="174"/>
      <c r="R661" s="175">
        <f t="shared" si="70"/>
        <v>0</v>
      </c>
      <c r="S661" s="175">
        <f t="shared" si="71"/>
        <v>0</v>
      </c>
      <c r="T661" s="175">
        <f t="shared" si="72"/>
        <v>0</v>
      </c>
      <c r="U661" s="176">
        <f>IF(N661="nio",0,IF(N661&gt;0,VLOOKUP(H661,'3-Productie normen'!A:S,VLOOKUP(N661,'3-Productie normen'!S:T,2,FALSE),FALSE)))</f>
        <v>0</v>
      </c>
      <c r="V661" s="176">
        <f t="shared" si="73"/>
        <v>0</v>
      </c>
      <c r="W661" s="176">
        <f t="shared" si="74"/>
        <v>0</v>
      </c>
      <c r="X661" s="176">
        <f t="shared" si="75"/>
        <v>0</v>
      </c>
      <c r="Y661" s="666">
        <f>VLOOKUP(H661,'3-Productie normen'!A:S,13,FALSE)</f>
        <v>0</v>
      </c>
      <c r="Z661" s="177"/>
      <c r="AB661" s="138">
        <f t="shared" si="76"/>
        <v>0</v>
      </c>
    </row>
    <row r="662" spans="1:28" ht="14.1" customHeight="1">
      <c r="A662" s="152">
        <v>662</v>
      </c>
      <c r="B662" s="171" t="s">
        <v>2026</v>
      </c>
      <c r="C662" s="566" t="s">
        <v>1886</v>
      </c>
      <c r="D662" s="526">
        <v>0</v>
      </c>
      <c r="E662" s="526" t="s">
        <v>1131</v>
      </c>
      <c r="F662" s="184" t="s">
        <v>1082</v>
      </c>
      <c r="G662" s="184" t="s">
        <v>1221</v>
      </c>
      <c r="H662" s="180" t="s">
        <v>223</v>
      </c>
      <c r="I662" s="184" t="s">
        <v>111</v>
      </c>
      <c r="J662" s="649">
        <v>0</v>
      </c>
      <c r="K662" s="484"/>
      <c r="L662" s="484"/>
      <c r="M662" s="484"/>
      <c r="N662" s="174" t="s">
        <v>223</v>
      </c>
      <c r="O662" s="174"/>
      <c r="P662" s="174"/>
      <c r="Q662" s="174"/>
      <c r="R662" s="175">
        <f t="shared" si="70"/>
        <v>0</v>
      </c>
      <c r="S662" s="175">
        <f t="shared" si="71"/>
        <v>0</v>
      </c>
      <c r="T662" s="175">
        <f t="shared" si="72"/>
        <v>0</v>
      </c>
      <c r="U662" s="176">
        <f>IF(N662="nio",0,IF(N662&gt;0,VLOOKUP(H662,'3-Productie normen'!A:S,VLOOKUP(N662,'3-Productie normen'!S:T,2,FALSE),FALSE)))</f>
        <v>0</v>
      </c>
      <c r="V662" s="176">
        <f t="shared" si="73"/>
        <v>0</v>
      </c>
      <c r="W662" s="176">
        <f t="shared" si="74"/>
        <v>0</v>
      </c>
      <c r="X662" s="176">
        <f t="shared" si="75"/>
        <v>0</v>
      </c>
      <c r="Y662" s="666">
        <f>VLOOKUP(H662,'3-Productie normen'!A:S,13,FALSE)</f>
        <v>0</v>
      </c>
      <c r="Z662" s="177"/>
      <c r="AB662" s="138">
        <f t="shared" si="76"/>
        <v>0</v>
      </c>
    </row>
    <row r="663" spans="1:28" ht="14.1" customHeight="1">
      <c r="A663" s="152">
        <v>663</v>
      </c>
      <c r="B663" s="171" t="s">
        <v>2026</v>
      </c>
      <c r="C663" s="566" t="s">
        <v>1886</v>
      </c>
      <c r="D663" s="526">
        <v>0</v>
      </c>
      <c r="E663" s="526" t="s">
        <v>1141</v>
      </c>
      <c r="F663" s="184" t="s">
        <v>281</v>
      </c>
      <c r="G663" s="184" t="s">
        <v>281</v>
      </c>
      <c r="H663" s="180" t="s">
        <v>223</v>
      </c>
      <c r="I663" s="184" t="s">
        <v>111</v>
      </c>
      <c r="J663" s="649">
        <v>0</v>
      </c>
      <c r="K663" s="484"/>
      <c r="L663" s="484"/>
      <c r="M663" s="484"/>
      <c r="N663" s="174" t="s">
        <v>223</v>
      </c>
      <c r="O663" s="174"/>
      <c r="P663" s="174"/>
      <c r="Q663" s="174"/>
      <c r="R663" s="175">
        <f t="shared" si="70"/>
        <v>0</v>
      </c>
      <c r="S663" s="175">
        <f t="shared" si="71"/>
        <v>0</v>
      </c>
      <c r="T663" s="175">
        <f t="shared" si="72"/>
        <v>0</v>
      </c>
      <c r="U663" s="176">
        <f>IF(N663="nio",0,IF(N663&gt;0,VLOOKUP(H663,'3-Productie normen'!A:S,VLOOKUP(N663,'3-Productie normen'!S:T,2,FALSE),FALSE)))</f>
        <v>0</v>
      </c>
      <c r="V663" s="176">
        <f t="shared" si="73"/>
        <v>0</v>
      </c>
      <c r="W663" s="176">
        <f t="shared" si="74"/>
        <v>0</v>
      </c>
      <c r="X663" s="176">
        <f t="shared" si="75"/>
        <v>0</v>
      </c>
      <c r="Y663" s="666">
        <f>VLOOKUP(H663,'3-Productie normen'!A:S,13,FALSE)</f>
        <v>0</v>
      </c>
      <c r="Z663" s="177"/>
      <c r="AB663" s="138">
        <f t="shared" si="76"/>
        <v>0</v>
      </c>
    </row>
    <row r="664" spans="1:28" ht="14.1" customHeight="1">
      <c r="A664" s="152">
        <v>664</v>
      </c>
      <c r="B664" s="171" t="s">
        <v>2026</v>
      </c>
      <c r="C664" s="566" t="s">
        <v>1886</v>
      </c>
      <c r="D664" s="526">
        <v>0</v>
      </c>
      <c r="E664" s="526" t="s">
        <v>1145</v>
      </c>
      <c r="F664" s="184" t="s">
        <v>285</v>
      </c>
      <c r="G664" s="184" t="s">
        <v>285</v>
      </c>
      <c r="H664" s="180" t="s">
        <v>223</v>
      </c>
      <c r="I664" s="184" t="s">
        <v>111</v>
      </c>
      <c r="J664" s="649">
        <v>0</v>
      </c>
      <c r="K664" s="484"/>
      <c r="L664" s="484"/>
      <c r="M664" s="484"/>
      <c r="N664" s="174" t="s">
        <v>223</v>
      </c>
      <c r="O664" s="174"/>
      <c r="P664" s="174"/>
      <c r="Q664" s="174"/>
      <c r="R664" s="175">
        <f t="shared" si="70"/>
        <v>0</v>
      </c>
      <c r="S664" s="175">
        <f t="shared" si="71"/>
        <v>0</v>
      </c>
      <c r="T664" s="175">
        <f t="shared" si="72"/>
        <v>0</v>
      </c>
      <c r="U664" s="176">
        <f>IF(N664="nio",0,IF(N664&gt;0,VLOOKUP(H664,'3-Productie normen'!A:S,VLOOKUP(N664,'3-Productie normen'!S:T,2,FALSE),FALSE)))</f>
        <v>0</v>
      </c>
      <c r="V664" s="176">
        <f t="shared" si="73"/>
        <v>0</v>
      </c>
      <c r="W664" s="176">
        <f t="shared" si="74"/>
        <v>0</v>
      </c>
      <c r="X664" s="176">
        <f t="shared" si="75"/>
        <v>0</v>
      </c>
      <c r="Y664" s="666">
        <f>VLOOKUP(H664,'3-Productie normen'!A:S,13,FALSE)</f>
        <v>0</v>
      </c>
      <c r="Z664" s="177"/>
      <c r="AB664" s="138">
        <f t="shared" si="76"/>
        <v>0</v>
      </c>
    </row>
    <row r="665" spans="1:28" ht="14.1" customHeight="1">
      <c r="A665" s="152">
        <v>665</v>
      </c>
      <c r="B665" s="171" t="s">
        <v>2027</v>
      </c>
      <c r="C665" s="566" t="s">
        <v>1887</v>
      </c>
      <c r="D665" s="526">
        <v>0</v>
      </c>
      <c r="E665" s="526" t="s">
        <v>1044</v>
      </c>
      <c r="F665" s="184" t="s">
        <v>1046</v>
      </c>
      <c r="G665" s="184" t="s">
        <v>557</v>
      </c>
      <c r="H665" s="137" t="s">
        <v>1856</v>
      </c>
      <c r="I665" s="184" t="s">
        <v>111</v>
      </c>
      <c r="J665" s="649">
        <v>51.700000762939503</v>
      </c>
      <c r="K665" s="484"/>
      <c r="L665" s="484"/>
      <c r="M665" s="484"/>
      <c r="N665" s="174">
        <v>200</v>
      </c>
      <c r="O665" s="174"/>
      <c r="P665" s="174"/>
      <c r="Q665" s="174"/>
      <c r="R665" s="175" t="e">
        <f t="shared" si="70"/>
        <v>#DIV/0!</v>
      </c>
      <c r="S665" s="175">
        <f t="shared" si="71"/>
        <v>0</v>
      </c>
      <c r="T665" s="175">
        <f t="shared" si="72"/>
        <v>0</v>
      </c>
      <c r="U665" s="176">
        <f>IF(N665="nio",0,IF(N665&gt;0,VLOOKUP(H665,'3-Productie normen'!A:S,VLOOKUP(N665,'3-Productie normen'!S:T,2,FALSE),FALSE)))</f>
        <v>0</v>
      </c>
      <c r="V665" s="176">
        <f t="shared" si="73"/>
        <v>0</v>
      </c>
      <c r="W665" s="176">
        <f t="shared" si="74"/>
        <v>0</v>
      </c>
      <c r="X665" s="176">
        <f t="shared" si="75"/>
        <v>0</v>
      </c>
      <c r="Y665" s="666">
        <f>VLOOKUP(H665,'3-Productie normen'!A:S,13,FALSE)</f>
        <v>5</v>
      </c>
      <c r="Z665" s="177"/>
      <c r="AB665" s="138">
        <f t="shared" si="76"/>
        <v>10340.0001525879</v>
      </c>
    </row>
    <row r="666" spans="1:28" ht="14.1" customHeight="1">
      <c r="A666" s="152">
        <v>666</v>
      </c>
      <c r="B666" s="171" t="s">
        <v>2027</v>
      </c>
      <c r="C666" s="566" t="s">
        <v>1887</v>
      </c>
      <c r="D666" s="526">
        <v>1</v>
      </c>
      <c r="E666" s="526" t="s">
        <v>1066</v>
      </c>
      <c r="F666" s="184" t="s">
        <v>1082</v>
      </c>
      <c r="G666" s="184" t="s">
        <v>1252</v>
      </c>
      <c r="H666" s="184" t="s">
        <v>1082</v>
      </c>
      <c r="I666" s="184" t="s">
        <v>111</v>
      </c>
      <c r="J666" s="649">
        <v>49.099998474121101</v>
      </c>
      <c r="K666" s="484"/>
      <c r="L666" s="484"/>
      <c r="M666" s="484"/>
      <c r="N666" s="174">
        <v>200</v>
      </c>
      <c r="O666" s="174"/>
      <c r="P666" s="174"/>
      <c r="Q666" s="174"/>
      <c r="R666" s="175" t="e">
        <f t="shared" si="70"/>
        <v>#DIV/0!</v>
      </c>
      <c r="S666" s="175">
        <f t="shared" si="71"/>
        <v>0</v>
      </c>
      <c r="T666" s="175">
        <f t="shared" si="72"/>
        <v>0</v>
      </c>
      <c r="U666" s="176">
        <f>IF(N666="nio",0,IF(N666&gt;0,VLOOKUP(H666,'3-Productie normen'!A:S,VLOOKUP(N666,'3-Productie normen'!S:T,2,FALSE),FALSE)))</f>
        <v>0</v>
      </c>
      <c r="V666" s="176">
        <f t="shared" si="73"/>
        <v>0</v>
      </c>
      <c r="W666" s="176">
        <f t="shared" si="74"/>
        <v>0</v>
      </c>
      <c r="X666" s="176">
        <f t="shared" si="75"/>
        <v>0</v>
      </c>
      <c r="Y666" s="666">
        <f>VLOOKUP(H666,'3-Productie normen'!A:S,13,FALSE)</f>
        <v>7</v>
      </c>
      <c r="Z666" s="177"/>
      <c r="AB666" s="138">
        <f t="shared" si="76"/>
        <v>9819.9996948242206</v>
      </c>
    </row>
    <row r="667" spans="1:28" ht="14.1" customHeight="1">
      <c r="A667" s="152">
        <v>667</v>
      </c>
      <c r="B667" s="171" t="s">
        <v>2027</v>
      </c>
      <c r="C667" s="566" t="s">
        <v>1887</v>
      </c>
      <c r="D667" s="526">
        <v>1</v>
      </c>
      <c r="E667" s="526" t="s">
        <v>1063</v>
      </c>
      <c r="F667" s="184" t="s">
        <v>1082</v>
      </c>
      <c r="G667" s="184" t="s">
        <v>1252</v>
      </c>
      <c r="H667" s="184" t="s">
        <v>1082</v>
      </c>
      <c r="I667" s="184" t="s">
        <v>111</v>
      </c>
      <c r="J667" s="649">
        <v>49</v>
      </c>
      <c r="K667" s="484"/>
      <c r="L667" s="484"/>
      <c r="M667" s="484"/>
      <c r="N667" s="174">
        <v>200</v>
      </c>
      <c r="O667" s="174"/>
      <c r="P667" s="174"/>
      <c r="Q667" s="174"/>
      <c r="R667" s="175" t="e">
        <f t="shared" si="70"/>
        <v>#DIV/0!</v>
      </c>
      <c r="S667" s="175">
        <f t="shared" si="71"/>
        <v>0</v>
      </c>
      <c r="T667" s="175">
        <f t="shared" si="72"/>
        <v>0</v>
      </c>
      <c r="U667" s="176">
        <f>IF(N667="nio",0,IF(N667&gt;0,VLOOKUP(H667,'3-Productie normen'!A:S,VLOOKUP(N667,'3-Productie normen'!S:T,2,FALSE),FALSE)))</f>
        <v>0</v>
      </c>
      <c r="V667" s="176">
        <f t="shared" si="73"/>
        <v>0</v>
      </c>
      <c r="W667" s="176">
        <f t="shared" si="74"/>
        <v>0</v>
      </c>
      <c r="X667" s="176">
        <f t="shared" si="75"/>
        <v>0</v>
      </c>
      <c r="Y667" s="666">
        <f>VLOOKUP(H667,'3-Productie normen'!A:S,13,FALSE)</f>
        <v>7</v>
      </c>
      <c r="Z667" s="177"/>
      <c r="AB667" s="138">
        <f t="shared" si="76"/>
        <v>9800</v>
      </c>
    </row>
    <row r="668" spans="1:28" ht="14.1" customHeight="1">
      <c r="A668" s="152">
        <v>668</v>
      </c>
      <c r="B668" s="171" t="s">
        <v>2027</v>
      </c>
      <c r="C668" s="566" t="s">
        <v>1887</v>
      </c>
      <c r="D668" s="526">
        <v>1</v>
      </c>
      <c r="E668" s="526" t="s">
        <v>1067</v>
      </c>
      <c r="F668" s="184" t="s">
        <v>1082</v>
      </c>
      <c r="G668" s="184" t="s">
        <v>1252</v>
      </c>
      <c r="H668" s="184" t="s">
        <v>1082</v>
      </c>
      <c r="I668" s="184" t="s">
        <v>111</v>
      </c>
      <c r="J668" s="649">
        <v>49</v>
      </c>
      <c r="K668" s="484"/>
      <c r="L668" s="484"/>
      <c r="M668" s="484"/>
      <c r="N668" s="174">
        <v>200</v>
      </c>
      <c r="O668" s="174"/>
      <c r="P668" s="174"/>
      <c r="Q668" s="174"/>
      <c r="R668" s="175" t="e">
        <f t="shared" si="70"/>
        <v>#DIV/0!</v>
      </c>
      <c r="S668" s="175">
        <f t="shared" si="71"/>
        <v>0</v>
      </c>
      <c r="T668" s="175">
        <f t="shared" si="72"/>
        <v>0</v>
      </c>
      <c r="U668" s="176">
        <f>IF(N668="nio",0,IF(N668&gt;0,VLOOKUP(H668,'3-Productie normen'!A:S,VLOOKUP(N668,'3-Productie normen'!S:T,2,FALSE),FALSE)))</f>
        <v>0</v>
      </c>
      <c r="V668" s="176">
        <f t="shared" si="73"/>
        <v>0</v>
      </c>
      <c r="W668" s="176">
        <f t="shared" si="74"/>
        <v>0</v>
      </c>
      <c r="X668" s="176">
        <f t="shared" si="75"/>
        <v>0</v>
      </c>
      <c r="Y668" s="666">
        <f>VLOOKUP(H668,'3-Productie normen'!A:S,13,FALSE)</f>
        <v>7</v>
      </c>
      <c r="Z668" s="177"/>
      <c r="AB668" s="138">
        <f t="shared" si="76"/>
        <v>9800</v>
      </c>
    </row>
    <row r="669" spans="1:28" ht="14.1" customHeight="1">
      <c r="A669" s="152">
        <v>669</v>
      </c>
      <c r="B669" s="171" t="s">
        <v>2027</v>
      </c>
      <c r="C669" s="566" t="s">
        <v>1887</v>
      </c>
      <c r="D669" s="526">
        <v>1</v>
      </c>
      <c r="E669" s="526" t="s">
        <v>1065</v>
      </c>
      <c r="F669" s="184" t="s">
        <v>1082</v>
      </c>
      <c r="G669" s="184" t="s">
        <v>1252</v>
      </c>
      <c r="H669" s="184" t="s">
        <v>1082</v>
      </c>
      <c r="I669" s="184" t="s">
        <v>111</v>
      </c>
      <c r="J669" s="649">
        <v>49</v>
      </c>
      <c r="K669" s="484"/>
      <c r="L669" s="484"/>
      <c r="M669" s="484"/>
      <c r="N669" s="174">
        <v>200</v>
      </c>
      <c r="O669" s="174"/>
      <c r="P669" s="174"/>
      <c r="Q669" s="174"/>
      <c r="R669" s="175" t="e">
        <f t="shared" si="70"/>
        <v>#DIV/0!</v>
      </c>
      <c r="S669" s="175">
        <f t="shared" si="71"/>
        <v>0</v>
      </c>
      <c r="T669" s="175">
        <f t="shared" si="72"/>
        <v>0</v>
      </c>
      <c r="U669" s="176">
        <f>IF(N669="nio",0,IF(N669&gt;0,VLOOKUP(H669,'3-Productie normen'!A:S,VLOOKUP(N669,'3-Productie normen'!S:T,2,FALSE),FALSE)))</f>
        <v>0</v>
      </c>
      <c r="V669" s="176">
        <f t="shared" si="73"/>
        <v>0</v>
      </c>
      <c r="W669" s="176">
        <f t="shared" si="74"/>
        <v>0</v>
      </c>
      <c r="X669" s="176">
        <f t="shared" si="75"/>
        <v>0</v>
      </c>
      <c r="Y669" s="666">
        <f>VLOOKUP(H669,'3-Productie normen'!A:S,13,FALSE)</f>
        <v>7</v>
      </c>
      <c r="Z669" s="177"/>
      <c r="AB669" s="138">
        <f t="shared" si="76"/>
        <v>9800</v>
      </c>
    </row>
    <row r="670" spans="1:28" ht="14.1" customHeight="1">
      <c r="A670" s="152">
        <v>670</v>
      </c>
      <c r="B670" s="171" t="s">
        <v>2027</v>
      </c>
      <c r="C670" s="566" t="s">
        <v>1887</v>
      </c>
      <c r="D670" s="526">
        <v>0</v>
      </c>
      <c r="E670" s="526" t="s">
        <v>1035</v>
      </c>
      <c r="F670" s="184" t="s">
        <v>1082</v>
      </c>
      <c r="G670" s="184" t="s">
        <v>1252</v>
      </c>
      <c r="H670" s="184" t="s">
        <v>1082</v>
      </c>
      <c r="I670" s="184" t="s">
        <v>111</v>
      </c>
      <c r="J670" s="649">
        <v>49</v>
      </c>
      <c r="K670" s="484"/>
      <c r="L670" s="484"/>
      <c r="M670" s="484"/>
      <c r="N670" s="174">
        <v>200</v>
      </c>
      <c r="O670" s="174"/>
      <c r="P670" s="174"/>
      <c r="Q670" s="174"/>
      <c r="R670" s="175" t="e">
        <f t="shared" si="70"/>
        <v>#DIV/0!</v>
      </c>
      <c r="S670" s="175">
        <f t="shared" si="71"/>
        <v>0</v>
      </c>
      <c r="T670" s="175">
        <f t="shared" si="72"/>
        <v>0</v>
      </c>
      <c r="U670" s="176">
        <f>IF(N670="nio",0,IF(N670&gt;0,VLOOKUP(H670,'3-Productie normen'!A:S,VLOOKUP(N670,'3-Productie normen'!S:T,2,FALSE),FALSE)))</f>
        <v>0</v>
      </c>
      <c r="V670" s="176">
        <f t="shared" si="73"/>
        <v>0</v>
      </c>
      <c r="W670" s="176">
        <f t="shared" si="74"/>
        <v>0</v>
      </c>
      <c r="X670" s="176">
        <f t="shared" si="75"/>
        <v>0</v>
      </c>
      <c r="Y670" s="666">
        <f>VLOOKUP(H670,'3-Productie normen'!A:S,13,FALSE)</f>
        <v>7</v>
      </c>
      <c r="Z670" s="177"/>
      <c r="AB670" s="138">
        <f t="shared" si="76"/>
        <v>9800</v>
      </c>
    </row>
    <row r="671" spans="1:28" ht="14.1" customHeight="1">
      <c r="A671" s="152">
        <v>671</v>
      </c>
      <c r="B671" s="171" t="s">
        <v>2027</v>
      </c>
      <c r="C671" s="566" t="s">
        <v>1887</v>
      </c>
      <c r="D671" s="526">
        <v>0</v>
      </c>
      <c r="E671" s="526" t="s">
        <v>1064</v>
      </c>
      <c r="F671" s="184" t="s">
        <v>1082</v>
      </c>
      <c r="G671" s="184" t="s">
        <v>1252</v>
      </c>
      <c r="H671" s="184" t="s">
        <v>1082</v>
      </c>
      <c r="I671" s="184" t="s">
        <v>111</v>
      </c>
      <c r="J671" s="649">
        <v>49</v>
      </c>
      <c r="K671" s="484"/>
      <c r="L671" s="484"/>
      <c r="M671" s="484"/>
      <c r="N671" s="174">
        <v>200</v>
      </c>
      <c r="O671" s="174"/>
      <c r="P671" s="174"/>
      <c r="Q671" s="174"/>
      <c r="R671" s="175" t="e">
        <f t="shared" si="70"/>
        <v>#DIV/0!</v>
      </c>
      <c r="S671" s="175">
        <f t="shared" si="71"/>
        <v>0</v>
      </c>
      <c r="T671" s="175">
        <f t="shared" si="72"/>
        <v>0</v>
      </c>
      <c r="U671" s="176">
        <f>IF(N671="nio",0,IF(N671&gt;0,VLOOKUP(H671,'3-Productie normen'!A:S,VLOOKUP(N671,'3-Productie normen'!S:T,2,FALSE),FALSE)))</f>
        <v>0</v>
      </c>
      <c r="V671" s="176">
        <f t="shared" si="73"/>
        <v>0</v>
      </c>
      <c r="W671" s="176">
        <f t="shared" si="74"/>
        <v>0</v>
      </c>
      <c r="X671" s="176">
        <f t="shared" si="75"/>
        <v>0</v>
      </c>
      <c r="Y671" s="666">
        <f>VLOOKUP(H671,'3-Productie normen'!A:S,13,FALSE)</f>
        <v>7</v>
      </c>
      <c r="Z671" s="177"/>
      <c r="AB671" s="138">
        <f t="shared" si="76"/>
        <v>9800</v>
      </c>
    </row>
    <row r="672" spans="1:28" ht="14.1" customHeight="1">
      <c r="A672" s="152">
        <v>672</v>
      </c>
      <c r="B672" s="171" t="s">
        <v>2027</v>
      </c>
      <c r="C672" s="566" t="s">
        <v>1887</v>
      </c>
      <c r="D672" s="526">
        <v>0</v>
      </c>
      <c r="E672" s="526" t="s">
        <v>1049</v>
      </c>
      <c r="F672" s="184" t="s">
        <v>1082</v>
      </c>
      <c r="G672" s="184" t="s">
        <v>1252</v>
      </c>
      <c r="H672" s="184" t="s">
        <v>1082</v>
      </c>
      <c r="I672" s="184" t="s">
        <v>111</v>
      </c>
      <c r="J672" s="649">
        <v>49</v>
      </c>
      <c r="K672" s="484"/>
      <c r="L672" s="484"/>
      <c r="M672" s="484"/>
      <c r="N672" s="174">
        <v>200</v>
      </c>
      <c r="O672" s="174"/>
      <c r="P672" s="174"/>
      <c r="Q672" s="174"/>
      <c r="R672" s="175" t="e">
        <f t="shared" si="70"/>
        <v>#DIV/0!</v>
      </c>
      <c r="S672" s="175">
        <f t="shared" si="71"/>
        <v>0</v>
      </c>
      <c r="T672" s="175">
        <f t="shared" si="72"/>
        <v>0</v>
      </c>
      <c r="U672" s="176">
        <f>IF(N672="nio",0,IF(N672&gt;0,VLOOKUP(H672,'3-Productie normen'!A:S,VLOOKUP(N672,'3-Productie normen'!S:T,2,FALSE),FALSE)))</f>
        <v>0</v>
      </c>
      <c r="V672" s="176">
        <f t="shared" si="73"/>
        <v>0</v>
      </c>
      <c r="W672" s="176">
        <f t="shared" si="74"/>
        <v>0</v>
      </c>
      <c r="X672" s="176">
        <f t="shared" si="75"/>
        <v>0</v>
      </c>
      <c r="Y672" s="666">
        <f>VLOOKUP(H672,'3-Productie normen'!A:S,13,FALSE)</f>
        <v>7</v>
      </c>
      <c r="Z672" s="177"/>
      <c r="AB672" s="138">
        <f t="shared" si="76"/>
        <v>9800</v>
      </c>
    </row>
    <row r="673" spans="1:28" ht="14.1" customHeight="1">
      <c r="A673" s="152">
        <v>673</v>
      </c>
      <c r="B673" s="171" t="s">
        <v>2027</v>
      </c>
      <c r="C673" s="566" t="s">
        <v>1887</v>
      </c>
      <c r="D673" s="526">
        <v>0</v>
      </c>
      <c r="E673" s="526" t="s">
        <v>1043</v>
      </c>
      <c r="F673" s="184" t="s">
        <v>1082</v>
      </c>
      <c r="G673" s="184" t="s">
        <v>1252</v>
      </c>
      <c r="H673" s="184" t="s">
        <v>1082</v>
      </c>
      <c r="I673" s="184" t="s">
        <v>111</v>
      </c>
      <c r="J673" s="649">
        <v>49</v>
      </c>
      <c r="K673" s="484"/>
      <c r="L673" s="484"/>
      <c r="M673" s="484"/>
      <c r="N673" s="174">
        <v>200</v>
      </c>
      <c r="O673" s="174"/>
      <c r="P673" s="174"/>
      <c r="Q673" s="174"/>
      <c r="R673" s="175" t="e">
        <f t="shared" si="70"/>
        <v>#DIV/0!</v>
      </c>
      <c r="S673" s="175">
        <f t="shared" si="71"/>
        <v>0</v>
      </c>
      <c r="T673" s="175">
        <f t="shared" si="72"/>
        <v>0</v>
      </c>
      <c r="U673" s="176">
        <f>IF(N673="nio",0,IF(N673&gt;0,VLOOKUP(H673,'3-Productie normen'!A:S,VLOOKUP(N673,'3-Productie normen'!S:T,2,FALSE),FALSE)))</f>
        <v>0</v>
      </c>
      <c r="V673" s="176">
        <f t="shared" si="73"/>
        <v>0</v>
      </c>
      <c r="W673" s="176">
        <f t="shared" si="74"/>
        <v>0</v>
      </c>
      <c r="X673" s="176">
        <f t="shared" si="75"/>
        <v>0</v>
      </c>
      <c r="Y673" s="666">
        <f>VLOOKUP(H673,'3-Productie normen'!A:S,13,FALSE)</f>
        <v>7</v>
      </c>
      <c r="Z673" s="177"/>
      <c r="AB673" s="138">
        <f t="shared" si="76"/>
        <v>9800</v>
      </c>
    </row>
    <row r="674" spans="1:28" ht="14.1" customHeight="1">
      <c r="A674" s="152">
        <v>674</v>
      </c>
      <c r="B674" s="171" t="s">
        <v>2027</v>
      </c>
      <c r="C674" s="566" t="s">
        <v>1887</v>
      </c>
      <c r="D674" s="526">
        <v>0</v>
      </c>
      <c r="E674" s="526" t="s">
        <v>1022</v>
      </c>
      <c r="F674" s="184" t="s">
        <v>1046</v>
      </c>
      <c r="G674" s="184" t="s">
        <v>557</v>
      </c>
      <c r="H674" s="137" t="s">
        <v>1856</v>
      </c>
      <c r="I674" s="184" t="s">
        <v>111</v>
      </c>
      <c r="J674" s="649">
        <v>48</v>
      </c>
      <c r="K674" s="484"/>
      <c r="L674" s="484"/>
      <c r="M674" s="484"/>
      <c r="N674" s="174">
        <v>200</v>
      </c>
      <c r="O674" s="174"/>
      <c r="P674" s="174"/>
      <c r="Q674" s="174"/>
      <c r="R674" s="175" t="e">
        <f t="shared" si="70"/>
        <v>#DIV/0!</v>
      </c>
      <c r="S674" s="175">
        <f t="shared" si="71"/>
        <v>0</v>
      </c>
      <c r="T674" s="175">
        <f t="shared" si="72"/>
        <v>0</v>
      </c>
      <c r="U674" s="176">
        <f>IF(N674="nio",0,IF(N674&gt;0,VLOOKUP(H674,'3-Productie normen'!A:S,VLOOKUP(N674,'3-Productie normen'!S:T,2,FALSE),FALSE)))</f>
        <v>0</v>
      </c>
      <c r="V674" s="176">
        <f t="shared" si="73"/>
        <v>0</v>
      </c>
      <c r="W674" s="176">
        <f t="shared" si="74"/>
        <v>0</v>
      </c>
      <c r="X674" s="176">
        <f t="shared" si="75"/>
        <v>0</v>
      </c>
      <c r="Y674" s="666">
        <f>VLOOKUP(H674,'3-Productie normen'!A:S,13,FALSE)</f>
        <v>5</v>
      </c>
      <c r="Z674" s="177"/>
      <c r="AB674" s="138">
        <f t="shared" si="76"/>
        <v>9600</v>
      </c>
    </row>
    <row r="675" spans="1:28" ht="14.1" customHeight="1">
      <c r="A675" s="152">
        <v>675</v>
      </c>
      <c r="B675" s="171" t="s">
        <v>2027</v>
      </c>
      <c r="C675" s="566" t="s">
        <v>1887</v>
      </c>
      <c r="D675" s="526">
        <v>0</v>
      </c>
      <c r="E675" s="526" t="s">
        <v>1027</v>
      </c>
      <c r="F675" s="184" t="s">
        <v>1073</v>
      </c>
      <c r="G675" s="184" t="s">
        <v>1263</v>
      </c>
      <c r="H675" s="184" t="s">
        <v>1073</v>
      </c>
      <c r="I675" s="184" t="s">
        <v>111</v>
      </c>
      <c r="J675" s="649">
        <v>40.400001525878899</v>
      </c>
      <c r="K675" s="484"/>
      <c r="L675" s="484"/>
      <c r="M675" s="484"/>
      <c r="N675" s="174">
        <v>200</v>
      </c>
      <c r="O675" s="174"/>
      <c r="P675" s="174"/>
      <c r="Q675" s="174"/>
      <c r="R675" s="175" t="e">
        <f t="shared" si="70"/>
        <v>#DIV/0!</v>
      </c>
      <c r="S675" s="175">
        <f t="shared" si="71"/>
        <v>0</v>
      </c>
      <c r="T675" s="175">
        <f t="shared" si="72"/>
        <v>0</v>
      </c>
      <c r="U675" s="176">
        <f>IF(N675="nio",0,IF(N675&gt;0,VLOOKUP(H675,'3-Productie normen'!A:S,VLOOKUP(N675,'3-Productie normen'!S:T,2,FALSE),FALSE)))</f>
        <v>0</v>
      </c>
      <c r="V675" s="176">
        <f t="shared" si="73"/>
        <v>0</v>
      </c>
      <c r="W675" s="176">
        <f t="shared" si="74"/>
        <v>0</v>
      </c>
      <c r="X675" s="176">
        <f t="shared" si="75"/>
        <v>0</v>
      </c>
      <c r="Y675" s="666">
        <f>VLOOKUP(H675,'3-Productie normen'!A:S,13,FALSE)</f>
        <v>7</v>
      </c>
      <c r="Z675" s="177"/>
      <c r="AB675" s="138">
        <f t="shared" si="76"/>
        <v>8080.0003051757794</v>
      </c>
    </row>
    <row r="676" spans="1:28" ht="14.1" customHeight="1">
      <c r="A676" s="152">
        <v>676</v>
      </c>
      <c r="B676" s="171" t="s">
        <v>2027</v>
      </c>
      <c r="C676" s="566" t="s">
        <v>1887</v>
      </c>
      <c r="D676" s="526">
        <v>1</v>
      </c>
      <c r="E676" s="526" t="s">
        <v>1069</v>
      </c>
      <c r="F676" s="184" t="s">
        <v>1046</v>
      </c>
      <c r="G676" s="184" t="s">
        <v>557</v>
      </c>
      <c r="H676" s="137" t="s">
        <v>1856</v>
      </c>
      <c r="I676" s="184" t="s">
        <v>111</v>
      </c>
      <c r="J676" s="649">
        <v>36.5</v>
      </c>
      <c r="K676" s="484"/>
      <c r="L676" s="484"/>
      <c r="M676" s="484"/>
      <c r="N676" s="174">
        <v>200</v>
      </c>
      <c r="O676" s="174"/>
      <c r="P676" s="174"/>
      <c r="Q676" s="174"/>
      <c r="R676" s="175" t="e">
        <f t="shared" si="70"/>
        <v>#DIV/0!</v>
      </c>
      <c r="S676" s="175">
        <f t="shared" si="71"/>
        <v>0</v>
      </c>
      <c r="T676" s="175">
        <f t="shared" si="72"/>
        <v>0</v>
      </c>
      <c r="U676" s="176">
        <f>IF(N676="nio",0,IF(N676&gt;0,VLOOKUP(H676,'3-Productie normen'!A:S,VLOOKUP(N676,'3-Productie normen'!S:T,2,FALSE),FALSE)))</f>
        <v>0</v>
      </c>
      <c r="V676" s="176">
        <f t="shared" si="73"/>
        <v>0</v>
      </c>
      <c r="W676" s="176">
        <f t="shared" si="74"/>
        <v>0</v>
      </c>
      <c r="X676" s="176">
        <f t="shared" si="75"/>
        <v>0</v>
      </c>
      <c r="Y676" s="666">
        <f>VLOOKUP(H676,'3-Productie normen'!A:S,13,FALSE)</f>
        <v>5</v>
      </c>
      <c r="Z676" s="177"/>
      <c r="AB676" s="138">
        <f t="shared" si="76"/>
        <v>7300</v>
      </c>
    </row>
    <row r="677" spans="1:28" ht="14.1" customHeight="1">
      <c r="A677" s="152">
        <v>677</v>
      </c>
      <c r="B677" s="171" t="s">
        <v>2027</v>
      </c>
      <c r="C677" s="566" t="s">
        <v>1887</v>
      </c>
      <c r="D677" s="526">
        <v>0</v>
      </c>
      <c r="E677" s="526" t="s">
        <v>1053</v>
      </c>
      <c r="F677" s="184" t="s">
        <v>313</v>
      </c>
      <c r="G677" s="184" t="s">
        <v>1256</v>
      </c>
      <c r="H677" s="184" t="s">
        <v>1859</v>
      </c>
      <c r="I677" s="184" t="s">
        <v>320</v>
      </c>
      <c r="J677" s="649">
        <v>26.100000381469702</v>
      </c>
      <c r="K677" s="484"/>
      <c r="L677" s="484"/>
      <c r="M677" s="484"/>
      <c r="N677" s="174">
        <v>200</v>
      </c>
      <c r="O677" s="174"/>
      <c r="P677" s="174"/>
      <c r="Q677" s="174"/>
      <c r="R677" s="175" t="e">
        <f t="shared" si="70"/>
        <v>#DIV/0!</v>
      </c>
      <c r="S677" s="175">
        <f t="shared" si="71"/>
        <v>0</v>
      </c>
      <c r="T677" s="175">
        <f t="shared" si="72"/>
        <v>0</v>
      </c>
      <c r="U677" s="176">
        <f>IF(N677="nio",0,IF(N677&gt;0,VLOOKUP(H677,'3-Productie normen'!A:S,VLOOKUP(N677,'3-Productie normen'!S:T,2,FALSE),FALSE)))</f>
        <v>0</v>
      </c>
      <c r="V677" s="176">
        <f t="shared" si="73"/>
        <v>0</v>
      </c>
      <c r="W677" s="176">
        <f t="shared" si="74"/>
        <v>0</v>
      </c>
      <c r="X677" s="176">
        <f t="shared" si="75"/>
        <v>0</v>
      </c>
      <c r="Y677" s="666">
        <f>VLOOKUP(H677,'3-Productie normen'!A:S,13,FALSE)</f>
        <v>2</v>
      </c>
      <c r="Z677" s="177"/>
      <c r="AB677" s="138">
        <f t="shared" si="76"/>
        <v>5220.0000762939408</v>
      </c>
    </row>
    <row r="678" spans="1:28" ht="14.1" customHeight="1">
      <c r="A678" s="152">
        <v>678</v>
      </c>
      <c r="B678" s="171" t="s">
        <v>2027</v>
      </c>
      <c r="C678" s="566" t="s">
        <v>1887</v>
      </c>
      <c r="D678" s="526">
        <v>0</v>
      </c>
      <c r="E678" s="526" t="s">
        <v>1034</v>
      </c>
      <c r="F678" s="184" t="s">
        <v>309</v>
      </c>
      <c r="G678" s="184" t="s">
        <v>1234</v>
      </c>
      <c r="H678" s="137" t="s">
        <v>18</v>
      </c>
      <c r="I678" s="184" t="s">
        <v>1075</v>
      </c>
      <c r="J678" s="649">
        <v>19.899999618530298</v>
      </c>
      <c r="K678" s="484"/>
      <c r="L678" s="484"/>
      <c r="M678" s="484"/>
      <c r="N678" s="174">
        <v>200</v>
      </c>
      <c r="O678" s="174"/>
      <c r="P678" s="174"/>
      <c r="Q678" s="174"/>
      <c r="R678" s="175" t="e">
        <f t="shared" si="70"/>
        <v>#DIV/0!</v>
      </c>
      <c r="S678" s="175">
        <f t="shared" si="71"/>
        <v>0</v>
      </c>
      <c r="T678" s="175">
        <f t="shared" si="72"/>
        <v>0</v>
      </c>
      <c r="U678" s="176">
        <f>IF(N678="nio",0,IF(N678&gt;0,VLOOKUP(H678,'3-Productie normen'!A:S,VLOOKUP(N678,'3-Productie normen'!S:T,2,FALSE),FALSE)))</f>
        <v>0</v>
      </c>
      <c r="V678" s="176">
        <f t="shared" si="73"/>
        <v>0</v>
      </c>
      <c r="W678" s="176">
        <f t="shared" si="74"/>
        <v>0</v>
      </c>
      <c r="X678" s="176">
        <f t="shared" si="75"/>
        <v>0</v>
      </c>
      <c r="Y678" s="666">
        <f>VLOOKUP(H678,'3-Productie normen'!A:S,13,FALSE)</f>
        <v>3</v>
      </c>
      <c r="Z678" s="177"/>
      <c r="AB678" s="138">
        <f t="shared" si="76"/>
        <v>3979.9999237060597</v>
      </c>
    </row>
    <row r="679" spans="1:28" ht="14.1" customHeight="1">
      <c r="A679" s="152">
        <v>679</v>
      </c>
      <c r="B679" s="171" t="s">
        <v>2027</v>
      </c>
      <c r="C679" s="566" t="s">
        <v>1887</v>
      </c>
      <c r="D679" s="526">
        <v>0</v>
      </c>
      <c r="E679" s="526" t="s">
        <v>1025</v>
      </c>
      <c r="F679" s="184" t="s">
        <v>110</v>
      </c>
      <c r="G679" s="184" t="s">
        <v>110</v>
      </c>
      <c r="H679" s="137" t="s">
        <v>110</v>
      </c>
      <c r="I679" s="184" t="s">
        <v>321</v>
      </c>
      <c r="J679" s="649">
        <v>7.5</v>
      </c>
      <c r="K679" s="484"/>
      <c r="L679" s="484"/>
      <c r="M679" s="484"/>
      <c r="N679" s="174">
        <v>200</v>
      </c>
      <c r="O679" s="174"/>
      <c r="P679" s="174"/>
      <c r="Q679" s="174"/>
      <c r="R679" s="175" t="e">
        <f t="shared" si="70"/>
        <v>#DIV/0!</v>
      </c>
      <c r="S679" s="175">
        <f t="shared" si="71"/>
        <v>0</v>
      </c>
      <c r="T679" s="175">
        <f t="shared" si="72"/>
        <v>0</v>
      </c>
      <c r="U679" s="176">
        <f>IF(N679="nio",0,IF(N679&gt;0,VLOOKUP(H679,'3-Productie normen'!A:S,VLOOKUP(N679,'3-Productie normen'!S:T,2,FALSE),FALSE)))</f>
        <v>0</v>
      </c>
      <c r="V679" s="176">
        <f t="shared" si="73"/>
        <v>0</v>
      </c>
      <c r="W679" s="176">
        <f t="shared" si="74"/>
        <v>0</v>
      </c>
      <c r="X679" s="176">
        <f t="shared" si="75"/>
        <v>0</v>
      </c>
      <c r="Y679" s="666">
        <f>VLOOKUP(H679,'3-Productie normen'!A:S,13,FALSE)</f>
        <v>4</v>
      </c>
      <c r="Z679" s="177"/>
      <c r="AB679" s="138">
        <f t="shared" si="76"/>
        <v>1500</v>
      </c>
    </row>
    <row r="680" spans="1:28" ht="14.1" customHeight="1">
      <c r="A680" s="152">
        <v>680</v>
      </c>
      <c r="B680" s="171" t="s">
        <v>2027</v>
      </c>
      <c r="C680" s="566" t="s">
        <v>1887</v>
      </c>
      <c r="D680" s="526">
        <v>0</v>
      </c>
      <c r="E680" s="526" t="s">
        <v>1030</v>
      </c>
      <c r="F680" s="184" t="s">
        <v>110</v>
      </c>
      <c r="G680" s="184" t="s">
        <v>110</v>
      </c>
      <c r="H680" s="137" t="s">
        <v>110</v>
      </c>
      <c r="I680" s="184" t="s">
        <v>321</v>
      </c>
      <c r="J680" s="649">
        <v>7.5</v>
      </c>
      <c r="K680" s="484"/>
      <c r="L680" s="484"/>
      <c r="M680" s="484"/>
      <c r="N680" s="174">
        <v>200</v>
      </c>
      <c r="O680" s="174"/>
      <c r="P680" s="174"/>
      <c r="Q680" s="174"/>
      <c r="R680" s="175" t="e">
        <f t="shared" si="70"/>
        <v>#DIV/0!</v>
      </c>
      <c r="S680" s="175">
        <f t="shared" si="71"/>
        <v>0</v>
      </c>
      <c r="T680" s="175">
        <f t="shared" si="72"/>
        <v>0</v>
      </c>
      <c r="U680" s="176">
        <f>IF(N680="nio",0,IF(N680&gt;0,VLOOKUP(H680,'3-Productie normen'!A:S,VLOOKUP(N680,'3-Productie normen'!S:T,2,FALSE),FALSE)))</f>
        <v>0</v>
      </c>
      <c r="V680" s="176">
        <f t="shared" si="73"/>
        <v>0</v>
      </c>
      <c r="W680" s="176">
        <f t="shared" si="74"/>
        <v>0</v>
      </c>
      <c r="X680" s="176">
        <f t="shared" si="75"/>
        <v>0</v>
      </c>
      <c r="Y680" s="666">
        <f>VLOOKUP(H680,'3-Productie normen'!A:S,13,FALSE)</f>
        <v>4</v>
      </c>
      <c r="Z680" s="177"/>
      <c r="AB680" s="138">
        <f t="shared" si="76"/>
        <v>1500</v>
      </c>
    </row>
    <row r="681" spans="1:28" ht="14.1" customHeight="1">
      <c r="A681" s="152">
        <v>681</v>
      </c>
      <c r="B681" s="171" t="s">
        <v>2027</v>
      </c>
      <c r="C681" s="566" t="s">
        <v>1887</v>
      </c>
      <c r="D681" s="526">
        <v>0</v>
      </c>
      <c r="E681" s="526" t="s">
        <v>1041</v>
      </c>
      <c r="F681" s="184" t="s">
        <v>355</v>
      </c>
      <c r="G681" s="184" t="s">
        <v>355</v>
      </c>
      <c r="H681" s="137" t="s">
        <v>368</v>
      </c>
      <c r="I681" s="184" t="s">
        <v>1183</v>
      </c>
      <c r="J681" s="649">
        <v>6</v>
      </c>
      <c r="K681" s="484"/>
      <c r="L681" s="484"/>
      <c r="M681" s="484"/>
      <c r="N681" s="174">
        <v>200</v>
      </c>
      <c r="O681" s="174"/>
      <c r="P681" s="174"/>
      <c r="Q681" s="174"/>
      <c r="R681" s="175" t="e">
        <f t="shared" si="70"/>
        <v>#DIV/0!</v>
      </c>
      <c r="S681" s="175">
        <f t="shared" si="71"/>
        <v>0</v>
      </c>
      <c r="T681" s="175">
        <f t="shared" si="72"/>
        <v>0</v>
      </c>
      <c r="U681" s="176">
        <f>IF(N681="nio",0,IF(N681&gt;0,VLOOKUP(H681,'3-Productie normen'!A:S,VLOOKUP(N681,'3-Productie normen'!S:T,2,FALSE),FALSE)))</f>
        <v>0</v>
      </c>
      <c r="V681" s="176">
        <f t="shared" si="73"/>
        <v>0</v>
      </c>
      <c r="W681" s="176">
        <f t="shared" si="74"/>
        <v>0</v>
      </c>
      <c r="X681" s="176">
        <f t="shared" si="75"/>
        <v>0</v>
      </c>
      <c r="Y681" s="666">
        <f>VLOOKUP(H681,'3-Productie normen'!A:S,13,FALSE)</f>
        <v>5</v>
      </c>
      <c r="Z681" s="177"/>
      <c r="AB681" s="138">
        <f t="shared" si="76"/>
        <v>1200</v>
      </c>
    </row>
    <row r="682" spans="1:28" ht="14.1" customHeight="1">
      <c r="A682" s="152">
        <v>682</v>
      </c>
      <c r="B682" s="171" t="s">
        <v>2027</v>
      </c>
      <c r="C682" s="566" t="s">
        <v>1887</v>
      </c>
      <c r="D682" s="526">
        <v>0</v>
      </c>
      <c r="E682" s="526" t="s">
        <v>1054</v>
      </c>
      <c r="F682" s="184" t="s">
        <v>355</v>
      </c>
      <c r="G682" s="184" t="s">
        <v>355</v>
      </c>
      <c r="H682" s="137" t="s">
        <v>368</v>
      </c>
      <c r="I682" s="184" t="s">
        <v>1183</v>
      </c>
      <c r="J682" s="649">
        <v>6</v>
      </c>
      <c r="K682" s="484"/>
      <c r="L682" s="484"/>
      <c r="M682" s="484"/>
      <c r="N682" s="174">
        <v>200</v>
      </c>
      <c r="O682" s="174"/>
      <c r="P682" s="174"/>
      <c r="Q682" s="174"/>
      <c r="R682" s="175" t="e">
        <f t="shared" si="70"/>
        <v>#DIV/0!</v>
      </c>
      <c r="S682" s="175">
        <f t="shared" si="71"/>
        <v>0</v>
      </c>
      <c r="T682" s="175">
        <f t="shared" si="72"/>
        <v>0</v>
      </c>
      <c r="U682" s="176">
        <f>IF(N682="nio",0,IF(N682&gt;0,VLOOKUP(H682,'3-Productie normen'!A:S,VLOOKUP(N682,'3-Productie normen'!S:T,2,FALSE),FALSE)))</f>
        <v>0</v>
      </c>
      <c r="V682" s="176">
        <f t="shared" si="73"/>
        <v>0</v>
      </c>
      <c r="W682" s="176">
        <f t="shared" si="74"/>
        <v>0</v>
      </c>
      <c r="X682" s="176">
        <f t="shared" si="75"/>
        <v>0</v>
      </c>
      <c r="Y682" s="666">
        <f>VLOOKUP(H682,'3-Productie normen'!A:S,13,FALSE)</f>
        <v>5</v>
      </c>
      <c r="Z682" s="177"/>
      <c r="AB682" s="138">
        <f t="shared" si="76"/>
        <v>1200</v>
      </c>
    </row>
    <row r="683" spans="1:28" ht="14.1" customHeight="1">
      <c r="A683" s="152">
        <v>683</v>
      </c>
      <c r="B683" s="171" t="s">
        <v>2027</v>
      </c>
      <c r="C683" s="566" t="s">
        <v>1887</v>
      </c>
      <c r="D683" s="526">
        <v>1</v>
      </c>
      <c r="E683" s="526" t="s">
        <v>1059</v>
      </c>
      <c r="F683" s="184" t="s">
        <v>309</v>
      </c>
      <c r="G683" s="184" t="s">
        <v>1234</v>
      </c>
      <c r="H683" s="137" t="s">
        <v>18</v>
      </c>
      <c r="I683" s="184" t="s">
        <v>113</v>
      </c>
      <c r="J683" s="649">
        <v>5</v>
      </c>
      <c r="K683" s="484"/>
      <c r="L683" s="484"/>
      <c r="M683" s="484"/>
      <c r="N683" s="174">
        <v>200</v>
      </c>
      <c r="O683" s="174"/>
      <c r="P683" s="174"/>
      <c r="Q683" s="174"/>
      <c r="R683" s="175" t="e">
        <f t="shared" si="70"/>
        <v>#DIV/0!</v>
      </c>
      <c r="S683" s="175">
        <f t="shared" si="71"/>
        <v>0</v>
      </c>
      <c r="T683" s="175">
        <f t="shared" si="72"/>
        <v>0</v>
      </c>
      <c r="U683" s="176">
        <f>IF(N683="nio",0,IF(N683&gt;0,VLOOKUP(H683,'3-Productie normen'!A:S,VLOOKUP(N683,'3-Productie normen'!S:T,2,FALSE),FALSE)))</f>
        <v>0</v>
      </c>
      <c r="V683" s="176">
        <f t="shared" si="73"/>
        <v>0</v>
      </c>
      <c r="W683" s="176">
        <f t="shared" si="74"/>
        <v>0</v>
      </c>
      <c r="X683" s="176">
        <f t="shared" si="75"/>
        <v>0</v>
      </c>
      <c r="Y683" s="666">
        <f>VLOOKUP(H683,'3-Productie normen'!A:S,13,FALSE)</f>
        <v>3</v>
      </c>
      <c r="Z683" s="177"/>
      <c r="AB683" s="138">
        <f t="shared" si="76"/>
        <v>1000</v>
      </c>
    </row>
    <row r="684" spans="1:28" ht="14.1" customHeight="1">
      <c r="A684" s="152">
        <v>684</v>
      </c>
      <c r="B684" s="171" t="s">
        <v>2027</v>
      </c>
      <c r="C684" s="566" t="s">
        <v>1887</v>
      </c>
      <c r="D684" s="526">
        <v>1</v>
      </c>
      <c r="E684" s="526" t="s">
        <v>1038</v>
      </c>
      <c r="F684" s="184" t="s">
        <v>309</v>
      </c>
      <c r="G684" s="184" t="s">
        <v>1234</v>
      </c>
      <c r="H684" s="137" t="s">
        <v>18</v>
      </c>
      <c r="I684" s="184" t="s">
        <v>113</v>
      </c>
      <c r="J684" s="649">
        <v>4.6999998092651403</v>
      </c>
      <c r="K684" s="484"/>
      <c r="L684" s="484"/>
      <c r="M684" s="484"/>
      <c r="N684" s="174">
        <v>200</v>
      </c>
      <c r="O684" s="174"/>
      <c r="P684" s="174"/>
      <c r="Q684" s="174"/>
      <c r="R684" s="175" t="e">
        <f t="shared" si="70"/>
        <v>#DIV/0!</v>
      </c>
      <c r="S684" s="175">
        <f t="shared" si="71"/>
        <v>0</v>
      </c>
      <c r="T684" s="175">
        <f t="shared" si="72"/>
        <v>0</v>
      </c>
      <c r="U684" s="176">
        <f>IF(N684="nio",0,IF(N684&gt;0,VLOOKUP(H684,'3-Productie normen'!A:S,VLOOKUP(N684,'3-Productie normen'!S:T,2,FALSE),FALSE)))</f>
        <v>0</v>
      </c>
      <c r="V684" s="176">
        <f t="shared" si="73"/>
        <v>0</v>
      </c>
      <c r="W684" s="176">
        <f t="shared" si="74"/>
        <v>0</v>
      </c>
      <c r="X684" s="176">
        <f t="shared" si="75"/>
        <v>0</v>
      </c>
      <c r="Y684" s="666">
        <f>VLOOKUP(H684,'3-Productie normen'!A:S,13,FALSE)</f>
        <v>3</v>
      </c>
      <c r="Z684" s="177"/>
      <c r="AB684" s="138">
        <f t="shared" si="76"/>
        <v>939.99996185302803</v>
      </c>
    </row>
    <row r="685" spans="1:28" ht="14.1" customHeight="1">
      <c r="A685" s="152">
        <v>685</v>
      </c>
      <c r="B685" s="171" t="s">
        <v>2027</v>
      </c>
      <c r="C685" s="566" t="s">
        <v>1887</v>
      </c>
      <c r="D685" s="526">
        <v>0</v>
      </c>
      <c r="E685" s="526" t="s">
        <v>1029</v>
      </c>
      <c r="F685" s="184" t="s">
        <v>309</v>
      </c>
      <c r="G685" s="184" t="s">
        <v>1264</v>
      </c>
      <c r="H685" s="137" t="s">
        <v>18</v>
      </c>
      <c r="I685" s="184" t="s">
        <v>113</v>
      </c>
      <c r="J685" s="649">
        <v>3.5999999046325701</v>
      </c>
      <c r="K685" s="484"/>
      <c r="L685" s="484"/>
      <c r="M685" s="484"/>
      <c r="N685" s="174">
        <v>200</v>
      </c>
      <c r="O685" s="174"/>
      <c r="P685" s="174"/>
      <c r="Q685" s="174"/>
      <c r="R685" s="175" t="e">
        <f t="shared" si="70"/>
        <v>#DIV/0!</v>
      </c>
      <c r="S685" s="175">
        <f t="shared" si="71"/>
        <v>0</v>
      </c>
      <c r="T685" s="175">
        <f t="shared" si="72"/>
        <v>0</v>
      </c>
      <c r="U685" s="176">
        <f>IF(N685="nio",0,IF(N685&gt;0,VLOOKUP(H685,'3-Productie normen'!A:S,VLOOKUP(N685,'3-Productie normen'!S:T,2,FALSE),FALSE)))</f>
        <v>0</v>
      </c>
      <c r="V685" s="176">
        <f t="shared" si="73"/>
        <v>0</v>
      </c>
      <c r="W685" s="176">
        <f t="shared" si="74"/>
        <v>0</v>
      </c>
      <c r="X685" s="176">
        <f t="shared" si="75"/>
        <v>0</v>
      </c>
      <c r="Y685" s="666">
        <f>VLOOKUP(H685,'3-Productie normen'!A:S,13,FALSE)</f>
        <v>3</v>
      </c>
      <c r="Z685" s="177"/>
      <c r="AB685" s="138">
        <f t="shared" si="76"/>
        <v>719.99998092651401</v>
      </c>
    </row>
    <row r="686" spans="1:28" ht="14.1" customHeight="1">
      <c r="A686" s="152">
        <v>686</v>
      </c>
      <c r="B686" s="171" t="s">
        <v>2027</v>
      </c>
      <c r="C686" s="566" t="s">
        <v>1887</v>
      </c>
      <c r="D686" s="526">
        <v>0</v>
      </c>
      <c r="E686" s="526" t="s">
        <v>1039</v>
      </c>
      <c r="F686" s="184" t="s">
        <v>1046</v>
      </c>
      <c r="G686" s="184" t="s">
        <v>557</v>
      </c>
      <c r="H686" s="137" t="s">
        <v>1856</v>
      </c>
      <c r="I686" s="184" t="s">
        <v>111</v>
      </c>
      <c r="J686" s="649">
        <v>3.2000000476837198</v>
      </c>
      <c r="K686" s="484"/>
      <c r="L686" s="484"/>
      <c r="M686" s="484"/>
      <c r="N686" s="174">
        <v>200</v>
      </c>
      <c r="O686" s="174"/>
      <c r="P686" s="174"/>
      <c r="Q686" s="174"/>
      <c r="R686" s="175" t="e">
        <f t="shared" si="70"/>
        <v>#DIV/0!</v>
      </c>
      <c r="S686" s="175">
        <f t="shared" si="71"/>
        <v>0</v>
      </c>
      <c r="T686" s="175">
        <f t="shared" si="72"/>
        <v>0</v>
      </c>
      <c r="U686" s="176">
        <f>IF(N686="nio",0,IF(N686&gt;0,VLOOKUP(H686,'3-Productie normen'!A:S,VLOOKUP(N686,'3-Productie normen'!S:T,2,FALSE),FALSE)))</f>
        <v>0</v>
      </c>
      <c r="V686" s="176">
        <f t="shared" si="73"/>
        <v>0</v>
      </c>
      <c r="W686" s="176">
        <f t="shared" si="74"/>
        <v>0</v>
      </c>
      <c r="X686" s="176">
        <f t="shared" si="75"/>
        <v>0</v>
      </c>
      <c r="Y686" s="666">
        <f>VLOOKUP(H686,'3-Productie normen'!A:S,13,FALSE)</f>
        <v>5</v>
      </c>
      <c r="Z686" s="177"/>
      <c r="AB686" s="138">
        <f t="shared" si="76"/>
        <v>640.00000953674396</v>
      </c>
    </row>
    <row r="687" spans="1:28" ht="14.1" customHeight="1">
      <c r="A687" s="152">
        <v>687</v>
      </c>
      <c r="B687" s="171" t="s">
        <v>2027</v>
      </c>
      <c r="C687" s="566" t="s">
        <v>1887</v>
      </c>
      <c r="D687" s="526">
        <v>1</v>
      </c>
      <c r="E687" s="526" t="s">
        <v>1048</v>
      </c>
      <c r="F687" s="184" t="s">
        <v>1028</v>
      </c>
      <c r="G687" s="184" t="s">
        <v>1114</v>
      </c>
      <c r="H687" s="180" t="s">
        <v>223</v>
      </c>
      <c r="I687" s="184" t="s">
        <v>111</v>
      </c>
      <c r="J687" s="649">
        <v>0</v>
      </c>
      <c r="K687" s="484"/>
      <c r="L687" s="484"/>
      <c r="M687" s="484"/>
      <c r="N687" s="174" t="s">
        <v>223</v>
      </c>
      <c r="O687" s="174"/>
      <c r="P687" s="174"/>
      <c r="Q687" s="174"/>
      <c r="R687" s="175">
        <f t="shared" si="70"/>
        <v>0</v>
      </c>
      <c r="S687" s="175">
        <f t="shared" si="71"/>
        <v>0</v>
      </c>
      <c r="T687" s="175">
        <f t="shared" si="72"/>
        <v>0</v>
      </c>
      <c r="U687" s="176">
        <f>IF(N687="nio",0,IF(N687&gt;0,VLOOKUP(H687,'3-Productie normen'!A:S,VLOOKUP(N687,'3-Productie normen'!S:T,2,FALSE),FALSE)))</f>
        <v>0</v>
      </c>
      <c r="V687" s="176">
        <f t="shared" si="73"/>
        <v>0</v>
      </c>
      <c r="W687" s="176">
        <f t="shared" si="74"/>
        <v>0</v>
      </c>
      <c r="X687" s="176">
        <f t="shared" si="75"/>
        <v>0</v>
      </c>
      <c r="Y687" s="666">
        <f>VLOOKUP(H687,'3-Productie normen'!A:S,13,FALSE)</f>
        <v>0</v>
      </c>
      <c r="Z687" s="177"/>
      <c r="AB687" s="138">
        <f t="shared" si="76"/>
        <v>0</v>
      </c>
    </row>
    <row r="688" spans="1:28" ht="14.1" customHeight="1">
      <c r="A688" s="152">
        <v>688</v>
      </c>
      <c r="B688" s="171" t="s">
        <v>2027</v>
      </c>
      <c r="C688" s="566" t="s">
        <v>1887</v>
      </c>
      <c r="D688" s="526">
        <v>1</v>
      </c>
      <c r="E688" s="526" t="s">
        <v>1242</v>
      </c>
      <c r="F688" s="184" t="s">
        <v>388</v>
      </c>
      <c r="G688" s="184" t="s">
        <v>388</v>
      </c>
      <c r="H688" s="180" t="s">
        <v>223</v>
      </c>
      <c r="I688" s="184" t="s">
        <v>111</v>
      </c>
      <c r="J688" s="649">
        <v>0</v>
      </c>
      <c r="K688" s="484"/>
      <c r="L688" s="484"/>
      <c r="M688" s="484"/>
      <c r="N688" s="174" t="s">
        <v>223</v>
      </c>
      <c r="O688" s="174"/>
      <c r="P688" s="174"/>
      <c r="Q688" s="174"/>
      <c r="R688" s="175">
        <f t="shared" si="70"/>
        <v>0</v>
      </c>
      <c r="S688" s="175">
        <f t="shared" si="71"/>
        <v>0</v>
      </c>
      <c r="T688" s="175">
        <f t="shared" si="72"/>
        <v>0</v>
      </c>
      <c r="U688" s="176">
        <f>IF(N688="nio",0,IF(N688&gt;0,VLOOKUP(H688,'3-Productie normen'!A:S,VLOOKUP(N688,'3-Productie normen'!S:T,2,FALSE),FALSE)))</f>
        <v>0</v>
      </c>
      <c r="V688" s="176">
        <f t="shared" si="73"/>
        <v>0</v>
      </c>
      <c r="W688" s="176">
        <f t="shared" si="74"/>
        <v>0</v>
      </c>
      <c r="X688" s="176">
        <f t="shared" si="75"/>
        <v>0</v>
      </c>
      <c r="Y688" s="666">
        <f>VLOOKUP(H688,'3-Productie normen'!A:S,13,FALSE)</f>
        <v>0</v>
      </c>
      <c r="Z688" s="177"/>
      <c r="AB688" s="138">
        <f t="shared" si="76"/>
        <v>0</v>
      </c>
    </row>
    <row r="689" spans="1:28" ht="14.1" customHeight="1">
      <c r="A689" s="152">
        <v>689</v>
      </c>
      <c r="B689" s="171" t="s">
        <v>2027</v>
      </c>
      <c r="C689" s="566" t="s">
        <v>1887</v>
      </c>
      <c r="D689" s="526">
        <v>1</v>
      </c>
      <c r="E689" s="526" t="s">
        <v>1235</v>
      </c>
      <c r="F689" s="184" t="s">
        <v>1028</v>
      </c>
      <c r="G689" s="184" t="s">
        <v>1265</v>
      </c>
      <c r="H689" s="180" t="s">
        <v>223</v>
      </c>
      <c r="I689" s="184" t="s">
        <v>111</v>
      </c>
      <c r="J689" s="649">
        <v>0</v>
      </c>
      <c r="K689" s="484"/>
      <c r="L689" s="484"/>
      <c r="M689" s="484"/>
      <c r="N689" s="174" t="s">
        <v>223</v>
      </c>
      <c r="O689" s="174"/>
      <c r="P689" s="174"/>
      <c r="Q689" s="174"/>
      <c r="R689" s="175">
        <f t="shared" si="70"/>
        <v>0</v>
      </c>
      <c r="S689" s="175">
        <f t="shared" si="71"/>
        <v>0</v>
      </c>
      <c r="T689" s="175">
        <f t="shared" si="72"/>
        <v>0</v>
      </c>
      <c r="U689" s="176">
        <f>IF(N689="nio",0,IF(N689&gt;0,VLOOKUP(H689,'3-Productie normen'!A:S,VLOOKUP(N689,'3-Productie normen'!S:T,2,FALSE),FALSE)))</f>
        <v>0</v>
      </c>
      <c r="V689" s="176">
        <f t="shared" si="73"/>
        <v>0</v>
      </c>
      <c r="W689" s="176">
        <f t="shared" si="74"/>
        <v>0</v>
      </c>
      <c r="X689" s="176">
        <f t="shared" si="75"/>
        <v>0</v>
      </c>
      <c r="Y689" s="666">
        <f>VLOOKUP(H689,'3-Productie normen'!A:S,13,FALSE)</f>
        <v>0</v>
      </c>
      <c r="Z689" s="177"/>
      <c r="AB689" s="138">
        <f t="shared" si="76"/>
        <v>0</v>
      </c>
    </row>
    <row r="690" spans="1:28" ht="14.1" customHeight="1">
      <c r="A690" s="152">
        <v>690</v>
      </c>
      <c r="B690" s="171" t="s">
        <v>2027</v>
      </c>
      <c r="C690" s="566" t="s">
        <v>1887</v>
      </c>
      <c r="D690" s="526">
        <v>0</v>
      </c>
      <c r="E690" s="526" t="s">
        <v>1052</v>
      </c>
      <c r="F690" s="184" t="s">
        <v>1031</v>
      </c>
      <c r="G690" s="184" t="s">
        <v>1266</v>
      </c>
      <c r="H690" s="180" t="s">
        <v>223</v>
      </c>
      <c r="I690" s="184" t="s">
        <v>114</v>
      </c>
      <c r="J690" s="649">
        <v>0</v>
      </c>
      <c r="K690" s="484"/>
      <c r="L690" s="484"/>
      <c r="M690" s="484"/>
      <c r="N690" s="174" t="s">
        <v>223</v>
      </c>
      <c r="O690" s="174"/>
      <c r="P690" s="174"/>
      <c r="Q690" s="174"/>
      <c r="R690" s="175">
        <f t="shared" si="70"/>
        <v>0</v>
      </c>
      <c r="S690" s="175">
        <f t="shared" si="71"/>
        <v>0</v>
      </c>
      <c r="T690" s="175">
        <f t="shared" si="72"/>
        <v>0</v>
      </c>
      <c r="U690" s="176">
        <f>IF(N690="nio",0,IF(N690&gt;0,VLOOKUP(H690,'3-Productie normen'!A:S,VLOOKUP(N690,'3-Productie normen'!S:T,2,FALSE),FALSE)))</f>
        <v>0</v>
      </c>
      <c r="V690" s="176">
        <f t="shared" si="73"/>
        <v>0</v>
      </c>
      <c r="W690" s="176">
        <f t="shared" si="74"/>
        <v>0</v>
      </c>
      <c r="X690" s="176">
        <f t="shared" si="75"/>
        <v>0</v>
      </c>
      <c r="Y690" s="666">
        <f>VLOOKUP(H690,'3-Productie normen'!A:S,13,FALSE)</f>
        <v>0</v>
      </c>
      <c r="Z690" s="177"/>
      <c r="AB690" s="138">
        <f t="shared" si="76"/>
        <v>0</v>
      </c>
    </row>
    <row r="691" spans="1:28" ht="14.1" customHeight="1">
      <c r="A691" s="152">
        <v>691</v>
      </c>
      <c r="B691" s="171" t="s">
        <v>2027</v>
      </c>
      <c r="C691" s="566" t="s">
        <v>1887</v>
      </c>
      <c r="D691" s="526">
        <v>0</v>
      </c>
      <c r="E691" s="526" t="s">
        <v>1019</v>
      </c>
      <c r="F691" s="184" t="s">
        <v>1031</v>
      </c>
      <c r="G691" s="184" t="s">
        <v>1261</v>
      </c>
      <c r="H691" s="180" t="s">
        <v>223</v>
      </c>
      <c r="I691" s="184" t="s">
        <v>111</v>
      </c>
      <c r="J691" s="649">
        <v>0</v>
      </c>
      <c r="K691" s="484"/>
      <c r="L691" s="484"/>
      <c r="M691" s="484"/>
      <c r="N691" s="174" t="s">
        <v>223</v>
      </c>
      <c r="O691" s="174"/>
      <c r="P691" s="174"/>
      <c r="Q691" s="174"/>
      <c r="R691" s="175">
        <f t="shared" si="70"/>
        <v>0</v>
      </c>
      <c r="S691" s="175">
        <f t="shared" si="71"/>
        <v>0</v>
      </c>
      <c r="T691" s="175">
        <f t="shared" si="72"/>
        <v>0</v>
      </c>
      <c r="U691" s="176">
        <f>IF(N691="nio",0,IF(N691&gt;0,VLOOKUP(H691,'3-Productie normen'!A:S,VLOOKUP(N691,'3-Productie normen'!S:T,2,FALSE),FALSE)))</f>
        <v>0</v>
      </c>
      <c r="V691" s="176">
        <f t="shared" si="73"/>
        <v>0</v>
      </c>
      <c r="W691" s="176">
        <f t="shared" si="74"/>
        <v>0</v>
      </c>
      <c r="X691" s="176">
        <f t="shared" si="75"/>
        <v>0</v>
      </c>
      <c r="Y691" s="666">
        <f>VLOOKUP(H691,'3-Productie normen'!A:S,13,FALSE)</f>
        <v>0</v>
      </c>
      <c r="Z691" s="177"/>
      <c r="AB691" s="138">
        <f t="shared" si="76"/>
        <v>0</v>
      </c>
    </row>
    <row r="692" spans="1:28" ht="14.1" customHeight="1">
      <c r="A692" s="152">
        <v>692</v>
      </c>
      <c r="B692" s="171" t="s">
        <v>2027</v>
      </c>
      <c r="C692" s="566" t="s">
        <v>1887</v>
      </c>
      <c r="D692" s="526">
        <v>0</v>
      </c>
      <c r="E692" s="526" t="s">
        <v>1061</v>
      </c>
      <c r="F692" s="184" t="s">
        <v>1031</v>
      </c>
      <c r="G692" s="184" t="s">
        <v>1261</v>
      </c>
      <c r="H692" s="180" t="s">
        <v>223</v>
      </c>
      <c r="I692" s="184" t="s">
        <v>111</v>
      </c>
      <c r="J692" s="649">
        <v>0</v>
      </c>
      <c r="K692" s="484"/>
      <c r="L692" s="484"/>
      <c r="M692" s="484"/>
      <c r="N692" s="174" t="s">
        <v>223</v>
      </c>
      <c r="O692" s="174"/>
      <c r="P692" s="174"/>
      <c r="Q692" s="174"/>
      <c r="R692" s="175">
        <f t="shared" si="70"/>
        <v>0</v>
      </c>
      <c r="S692" s="175">
        <f t="shared" si="71"/>
        <v>0</v>
      </c>
      <c r="T692" s="175">
        <f t="shared" si="72"/>
        <v>0</v>
      </c>
      <c r="U692" s="176">
        <f>IF(N692="nio",0,IF(N692&gt;0,VLOOKUP(H692,'3-Productie normen'!A:S,VLOOKUP(N692,'3-Productie normen'!S:T,2,FALSE),FALSE)))</f>
        <v>0</v>
      </c>
      <c r="V692" s="176">
        <f t="shared" si="73"/>
        <v>0</v>
      </c>
      <c r="W692" s="176">
        <f t="shared" si="74"/>
        <v>0</v>
      </c>
      <c r="X692" s="176">
        <f t="shared" si="75"/>
        <v>0</v>
      </c>
      <c r="Y692" s="666">
        <f>VLOOKUP(H692,'3-Productie normen'!A:S,13,FALSE)</f>
        <v>0</v>
      </c>
      <c r="Z692" s="177"/>
      <c r="AB692" s="138">
        <f t="shared" si="76"/>
        <v>0</v>
      </c>
    </row>
    <row r="693" spans="1:28" ht="14.1" customHeight="1">
      <c r="A693" s="152">
        <v>693</v>
      </c>
      <c r="B693" s="171" t="s">
        <v>982</v>
      </c>
      <c r="C693" s="566" t="s">
        <v>1881</v>
      </c>
      <c r="D693" s="526">
        <v>0</v>
      </c>
      <c r="E693" s="526" t="s">
        <v>1049</v>
      </c>
      <c r="F693" s="184" t="s">
        <v>281</v>
      </c>
      <c r="G693" s="184" t="s">
        <v>1267</v>
      </c>
      <c r="H693" s="173" t="s">
        <v>1857</v>
      </c>
      <c r="I693" s="184" t="s">
        <v>320</v>
      </c>
      <c r="J693" s="649">
        <v>135</v>
      </c>
      <c r="K693" s="484"/>
      <c r="L693" s="484"/>
      <c r="M693" s="484"/>
      <c r="N693" s="174">
        <v>255</v>
      </c>
      <c r="O693" s="174"/>
      <c r="P693" s="174"/>
      <c r="Q693" s="174"/>
      <c r="R693" s="175" t="e">
        <f t="shared" si="70"/>
        <v>#DIV/0!</v>
      </c>
      <c r="S693" s="175">
        <f t="shared" si="71"/>
        <v>0</v>
      </c>
      <c r="T693" s="175">
        <f t="shared" si="72"/>
        <v>0</v>
      </c>
      <c r="U693" s="176">
        <f>IF(N693="nio",0,IF(N693&gt;0,VLOOKUP(H693,'3-Productie normen'!A:S,VLOOKUP(N693,'3-Productie normen'!S:T,2,FALSE),FALSE)))</f>
        <v>0</v>
      </c>
      <c r="V693" s="176">
        <f t="shared" si="73"/>
        <v>0</v>
      </c>
      <c r="W693" s="176">
        <f t="shared" si="74"/>
        <v>0</v>
      </c>
      <c r="X693" s="176">
        <f t="shared" si="75"/>
        <v>0</v>
      </c>
      <c r="Y693" s="666">
        <f>VLOOKUP(H693,'3-Productie normen'!A:S,13,FALSE)</f>
        <v>1</v>
      </c>
      <c r="Z693" s="177"/>
      <c r="AB693" s="138">
        <f t="shared" si="76"/>
        <v>34425</v>
      </c>
    </row>
    <row r="694" spans="1:28" ht="14.1" customHeight="1">
      <c r="A694" s="152">
        <v>694</v>
      </c>
      <c r="B694" s="171" t="s">
        <v>982</v>
      </c>
      <c r="C694" s="566" t="s">
        <v>1881</v>
      </c>
      <c r="D694" s="526">
        <v>0</v>
      </c>
      <c r="E694" s="526" t="s">
        <v>1019</v>
      </c>
      <c r="F694" s="184" t="s">
        <v>1046</v>
      </c>
      <c r="G694" s="184" t="s">
        <v>1268</v>
      </c>
      <c r="H694" s="137" t="s">
        <v>1856</v>
      </c>
      <c r="I694" s="184" t="s">
        <v>1183</v>
      </c>
      <c r="J694" s="649">
        <v>130</v>
      </c>
      <c r="K694" s="484"/>
      <c r="L694" s="484"/>
      <c r="M694" s="484"/>
      <c r="N694" s="174">
        <v>255</v>
      </c>
      <c r="O694" s="174"/>
      <c r="P694" s="174"/>
      <c r="Q694" s="174"/>
      <c r="R694" s="175" t="e">
        <f t="shared" si="70"/>
        <v>#DIV/0!</v>
      </c>
      <c r="S694" s="175">
        <f t="shared" si="71"/>
        <v>0</v>
      </c>
      <c r="T694" s="175">
        <f t="shared" si="72"/>
        <v>0</v>
      </c>
      <c r="U694" s="176">
        <f>IF(N694="nio",0,IF(N694&gt;0,VLOOKUP(H694,'3-Productie normen'!A:S,VLOOKUP(N694,'3-Productie normen'!S:T,2,FALSE),FALSE)))</f>
        <v>0</v>
      </c>
      <c r="V694" s="176">
        <f t="shared" si="73"/>
        <v>0</v>
      </c>
      <c r="W694" s="176">
        <f t="shared" si="74"/>
        <v>0</v>
      </c>
      <c r="X694" s="176">
        <f t="shared" si="75"/>
        <v>0</v>
      </c>
      <c r="Y694" s="666">
        <f>VLOOKUP(H694,'3-Productie normen'!A:S,13,FALSE)</f>
        <v>5</v>
      </c>
      <c r="Z694" s="177"/>
      <c r="AB694" s="138">
        <f t="shared" si="76"/>
        <v>33150</v>
      </c>
    </row>
    <row r="695" spans="1:28" ht="14.1" customHeight="1">
      <c r="A695" s="152">
        <v>695</v>
      </c>
      <c r="B695" s="171" t="s">
        <v>982</v>
      </c>
      <c r="C695" s="566" t="s">
        <v>1881</v>
      </c>
      <c r="D695" s="526">
        <v>0</v>
      </c>
      <c r="E695" s="526" t="s">
        <v>1027</v>
      </c>
      <c r="F695" s="184" t="s">
        <v>1127</v>
      </c>
      <c r="G695" s="184" t="s">
        <v>1269</v>
      </c>
      <c r="H695" s="184" t="s">
        <v>234</v>
      </c>
      <c r="I695" s="184" t="s">
        <v>1183</v>
      </c>
      <c r="J695" s="649">
        <v>20</v>
      </c>
      <c r="K695" s="484"/>
      <c r="L695" s="484"/>
      <c r="M695" s="484"/>
      <c r="N695" s="174">
        <v>255</v>
      </c>
      <c r="O695" s="174"/>
      <c r="P695" s="174"/>
      <c r="Q695" s="174"/>
      <c r="R695" s="175" t="e">
        <f t="shared" si="70"/>
        <v>#DIV/0!</v>
      </c>
      <c r="S695" s="175">
        <f t="shared" si="71"/>
        <v>0</v>
      </c>
      <c r="T695" s="175">
        <f t="shared" si="72"/>
        <v>0</v>
      </c>
      <c r="U695" s="176">
        <f>IF(N695="nio",0,IF(N695&gt;0,VLOOKUP(H695,'3-Productie normen'!A:S,VLOOKUP(N695,'3-Productie normen'!S:T,2,FALSE),FALSE)))</f>
        <v>0</v>
      </c>
      <c r="V695" s="176">
        <f t="shared" si="73"/>
        <v>0</v>
      </c>
      <c r="W695" s="176">
        <f t="shared" si="74"/>
        <v>0</v>
      </c>
      <c r="X695" s="176">
        <f t="shared" si="75"/>
        <v>0</v>
      </c>
      <c r="Y695" s="666">
        <f>VLOOKUP(H695,'3-Productie normen'!A:S,13,FALSE)</f>
        <v>1</v>
      </c>
      <c r="Z695" s="177"/>
      <c r="AB695" s="138">
        <f t="shared" si="76"/>
        <v>5100</v>
      </c>
    </row>
    <row r="696" spans="1:28" ht="14.1" customHeight="1">
      <c r="A696" s="152">
        <v>696</v>
      </c>
      <c r="B696" s="171" t="s">
        <v>982</v>
      </c>
      <c r="C696" s="566" t="s">
        <v>1881</v>
      </c>
      <c r="D696" s="526">
        <v>0</v>
      </c>
      <c r="E696" s="526" t="s">
        <v>1035</v>
      </c>
      <c r="F696" s="184" t="s">
        <v>1127</v>
      </c>
      <c r="G696" s="184" t="s">
        <v>1270</v>
      </c>
      <c r="H696" s="184" t="s">
        <v>234</v>
      </c>
      <c r="I696" s="184" t="s">
        <v>320</v>
      </c>
      <c r="J696" s="649">
        <v>20</v>
      </c>
      <c r="K696" s="484"/>
      <c r="L696" s="484"/>
      <c r="M696" s="484"/>
      <c r="N696" s="174">
        <v>255</v>
      </c>
      <c r="O696" s="174"/>
      <c r="P696" s="174"/>
      <c r="Q696" s="174"/>
      <c r="R696" s="175" t="e">
        <f t="shared" si="70"/>
        <v>#DIV/0!</v>
      </c>
      <c r="S696" s="175">
        <f t="shared" si="71"/>
        <v>0</v>
      </c>
      <c r="T696" s="175">
        <f t="shared" si="72"/>
        <v>0</v>
      </c>
      <c r="U696" s="176">
        <f>IF(N696="nio",0,IF(N696&gt;0,VLOOKUP(H696,'3-Productie normen'!A:S,VLOOKUP(N696,'3-Productie normen'!S:T,2,FALSE),FALSE)))</f>
        <v>0</v>
      </c>
      <c r="V696" s="176">
        <f t="shared" si="73"/>
        <v>0</v>
      </c>
      <c r="W696" s="176">
        <f t="shared" si="74"/>
        <v>0</v>
      </c>
      <c r="X696" s="176">
        <f t="shared" si="75"/>
        <v>0</v>
      </c>
      <c r="Y696" s="666">
        <f>VLOOKUP(H696,'3-Productie normen'!A:S,13,FALSE)</f>
        <v>1</v>
      </c>
      <c r="Z696" s="177"/>
      <c r="AB696" s="138">
        <f t="shared" si="76"/>
        <v>5100</v>
      </c>
    </row>
    <row r="697" spans="1:28" ht="14.1" customHeight="1">
      <c r="A697" s="152">
        <v>697</v>
      </c>
      <c r="B697" s="171" t="s">
        <v>982</v>
      </c>
      <c r="C697" s="566" t="s">
        <v>1881</v>
      </c>
      <c r="D697" s="526">
        <v>0</v>
      </c>
      <c r="E697" s="526" t="s">
        <v>1029</v>
      </c>
      <c r="F697" s="184" t="s">
        <v>309</v>
      </c>
      <c r="G697" s="184" t="s">
        <v>1271</v>
      </c>
      <c r="H697" s="137" t="s">
        <v>18</v>
      </c>
      <c r="I697" s="184" t="s">
        <v>113</v>
      </c>
      <c r="J697" s="649">
        <v>5</v>
      </c>
      <c r="K697" s="484"/>
      <c r="L697" s="484"/>
      <c r="M697" s="484"/>
      <c r="N697" s="174">
        <v>255</v>
      </c>
      <c r="O697" s="174"/>
      <c r="P697" s="174"/>
      <c r="Q697" s="174"/>
      <c r="R697" s="175" t="e">
        <f t="shared" si="70"/>
        <v>#DIV/0!</v>
      </c>
      <c r="S697" s="175">
        <f t="shared" si="71"/>
        <v>0</v>
      </c>
      <c r="T697" s="175">
        <f t="shared" si="72"/>
        <v>0</v>
      </c>
      <c r="U697" s="176">
        <f>IF(N697="nio",0,IF(N697&gt;0,VLOOKUP(H697,'3-Productie normen'!A:S,VLOOKUP(N697,'3-Productie normen'!S:T,2,FALSE),FALSE)))</f>
        <v>0</v>
      </c>
      <c r="V697" s="176">
        <f t="shared" si="73"/>
        <v>0</v>
      </c>
      <c r="W697" s="176">
        <f t="shared" si="74"/>
        <v>0</v>
      </c>
      <c r="X697" s="176">
        <f t="shared" si="75"/>
        <v>0</v>
      </c>
      <c r="Y697" s="666">
        <f>VLOOKUP(H697,'3-Productie normen'!A:S,13,FALSE)</f>
        <v>3</v>
      </c>
      <c r="Z697" s="177"/>
      <c r="AB697" s="138">
        <f t="shared" si="76"/>
        <v>1275</v>
      </c>
    </row>
    <row r="698" spans="1:28" ht="14.1" customHeight="1">
      <c r="A698" s="152">
        <v>698</v>
      </c>
      <c r="B698" s="171" t="s">
        <v>982</v>
      </c>
      <c r="C698" s="566" t="s">
        <v>1881</v>
      </c>
      <c r="D698" s="526">
        <v>0</v>
      </c>
      <c r="E698" s="526" t="s">
        <v>1030</v>
      </c>
      <c r="F698" s="184" t="s">
        <v>309</v>
      </c>
      <c r="G698" s="184" t="s">
        <v>1179</v>
      </c>
      <c r="H698" s="137" t="s">
        <v>18</v>
      </c>
      <c r="I698" s="184" t="s">
        <v>113</v>
      </c>
      <c r="J698" s="649">
        <v>3</v>
      </c>
      <c r="K698" s="484"/>
      <c r="L698" s="484"/>
      <c r="M698" s="484"/>
      <c r="N698" s="174">
        <v>255</v>
      </c>
      <c r="O698" s="174"/>
      <c r="P698" s="174"/>
      <c r="Q698" s="174"/>
      <c r="R698" s="175" t="e">
        <f t="shared" si="70"/>
        <v>#DIV/0!</v>
      </c>
      <c r="S698" s="175">
        <f t="shared" si="71"/>
        <v>0</v>
      </c>
      <c r="T698" s="175">
        <f t="shared" si="72"/>
        <v>0</v>
      </c>
      <c r="U698" s="176">
        <f>IF(N698="nio",0,IF(N698&gt;0,VLOOKUP(H698,'3-Productie normen'!A:S,VLOOKUP(N698,'3-Productie normen'!S:T,2,FALSE),FALSE)))</f>
        <v>0</v>
      </c>
      <c r="V698" s="176">
        <f t="shared" si="73"/>
        <v>0</v>
      </c>
      <c r="W698" s="176">
        <f t="shared" si="74"/>
        <v>0</v>
      </c>
      <c r="X698" s="176">
        <f t="shared" si="75"/>
        <v>0</v>
      </c>
      <c r="Y698" s="666">
        <f>VLOOKUP(H698,'3-Productie normen'!A:S,13,FALSE)</f>
        <v>3</v>
      </c>
      <c r="Z698" s="177"/>
      <c r="AB698" s="138">
        <f t="shared" si="76"/>
        <v>765</v>
      </c>
    </row>
    <row r="699" spans="1:28" ht="14.1" customHeight="1">
      <c r="A699" s="152">
        <v>699</v>
      </c>
      <c r="B699" s="171" t="s">
        <v>982</v>
      </c>
      <c r="C699" s="566" t="s">
        <v>1881</v>
      </c>
      <c r="D699" s="526">
        <v>0</v>
      </c>
      <c r="E699" s="526"/>
      <c r="F699" s="184" t="s">
        <v>1031</v>
      </c>
      <c r="G699" s="184" t="s">
        <v>1036</v>
      </c>
      <c r="H699" s="180" t="s">
        <v>223</v>
      </c>
      <c r="I699" s="184" t="s">
        <v>1183</v>
      </c>
      <c r="J699" s="649">
        <v>0</v>
      </c>
      <c r="K699" s="484"/>
      <c r="L699" s="484"/>
      <c r="M699" s="484"/>
      <c r="N699" s="174" t="s">
        <v>223</v>
      </c>
      <c r="O699" s="174"/>
      <c r="P699" s="174"/>
      <c r="Q699" s="174"/>
      <c r="R699" s="175">
        <f t="shared" si="70"/>
        <v>0</v>
      </c>
      <c r="S699" s="175">
        <f t="shared" si="71"/>
        <v>0</v>
      </c>
      <c r="T699" s="175">
        <f t="shared" si="72"/>
        <v>0</v>
      </c>
      <c r="U699" s="176">
        <f>IF(N699="nio",0,IF(N699&gt;0,VLOOKUP(H699,'3-Productie normen'!A:S,VLOOKUP(N699,'3-Productie normen'!S:T,2,FALSE),FALSE)))</f>
        <v>0</v>
      </c>
      <c r="V699" s="176">
        <f t="shared" si="73"/>
        <v>0</v>
      </c>
      <c r="W699" s="176">
        <f t="shared" si="74"/>
        <v>0</v>
      </c>
      <c r="X699" s="176">
        <f t="shared" si="75"/>
        <v>0</v>
      </c>
      <c r="Y699" s="666">
        <f>VLOOKUP(H699,'3-Productie normen'!A:S,13,FALSE)</f>
        <v>0</v>
      </c>
      <c r="Z699" s="177"/>
      <c r="AB699" s="138">
        <f t="shared" si="76"/>
        <v>0</v>
      </c>
    </row>
    <row r="700" spans="1:28" ht="14.1" customHeight="1">
      <c r="A700" s="152">
        <v>700</v>
      </c>
      <c r="B700" s="171" t="s">
        <v>982</v>
      </c>
      <c r="C700" s="566" t="s">
        <v>1881</v>
      </c>
      <c r="D700" s="526">
        <v>0</v>
      </c>
      <c r="E700" s="526"/>
      <c r="F700" s="184" t="s">
        <v>1031</v>
      </c>
      <c r="G700" s="184" t="s">
        <v>1261</v>
      </c>
      <c r="H700" s="180" t="s">
        <v>223</v>
      </c>
      <c r="I700" s="184" t="s">
        <v>1183</v>
      </c>
      <c r="J700" s="649">
        <v>0</v>
      </c>
      <c r="K700" s="484"/>
      <c r="L700" s="484"/>
      <c r="M700" s="484"/>
      <c r="N700" s="174" t="s">
        <v>223</v>
      </c>
      <c r="O700" s="174"/>
      <c r="P700" s="174"/>
      <c r="Q700" s="174"/>
      <c r="R700" s="175">
        <f t="shared" si="70"/>
        <v>0</v>
      </c>
      <c r="S700" s="175">
        <f t="shared" si="71"/>
        <v>0</v>
      </c>
      <c r="T700" s="175">
        <f t="shared" si="72"/>
        <v>0</v>
      </c>
      <c r="U700" s="176">
        <f>IF(N700="nio",0,IF(N700&gt;0,VLOOKUP(H700,'3-Productie normen'!A:S,VLOOKUP(N700,'3-Productie normen'!S:T,2,FALSE),FALSE)))</f>
        <v>0</v>
      </c>
      <c r="V700" s="176">
        <f t="shared" si="73"/>
        <v>0</v>
      </c>
      <c r="W700" s="176">
        <f t="shared" si="74"/>
        <v>0</v>
      </c>
      <c r="X700" s="176">
        <f t="shared" si="75"/>
        <v>0</v>
      </c>
      <c r="Y700" s="666">
        <f>VLOOKUP(H700,'3-Productie normen'!A:S,13,FALSE)</f>
        <v>0</v>
      </c>
      <c r="Z700" s="177"/>
      <c r="AB700" s="138">
        <f t="shared" si="76"/>
        <v>0</v>
      </c>
    </row>
    <row r="701" spans="1:28" ht="14.1" customHeight="1">
      <c r="A701" s="152">
        <v>701</v>
      </c>
      <c r="B701" s="171" t="s">
        <v>983</v>
      </c>
      <c r="C701" s="570" t="s">
        <v>1908</v>
      </c>
      <c r="D701" s="526">
        <v>0</v>
      </c>
      <c r="E701" s="526">
        <v>1</v>
      </c>
      <c r="F701" s="184" t="s">
        <v>573</v>
      </c>
      <c r="G701" s="184" t="s">
        <v>984</v>
      </c>
      <c r="H701" s="184" t="s">
        <v>573</v>
      </c>
      <c r="I701" s="184" t="s">
        <v>114</v>
      </c>
      <c r="J701" s="649">
        <v>170.5</v>
      </c>
      <c r="K701" s="484"/>
      <c r="L701" s="484"/>
      <c r="M701" s="484"/>
      <c r="N701" s="174">
        <v>52</v>
      </c>
      <c r="O701" s="174"/>
      <c r="P701" s="174"/>
      <c r="Q701" s="174"/>
      <c r="R701" s="175" t="e">
        <f t="shared" si="70"/>
        <v>#DIV/0!</v>
      </c>
      <c r="S701" s="175">
        <f t="shared" si="71"/>
        <v>0</v>
      </c>
      <c r="T701" s="175">
        <f t="shared" si="72"/>
        <v>0</v>
      </c>
      <c r="U701" s="176">
        <f>IF(N701="nio",0,IF(N701&gt;0,VLOOKUP(H701,'3-Productie normen'!A:S,VLOOKUP(N701,'3-Productie normen'!S:T,2,FALSE),FALSE)))</f>
        <v>0</v>
      </c>
      <c r="V701" s="176">
        <f t="shared" si="73"/>
        <v>0</v>
      </c>
      <c r="W701" s="176">
        <f t="shared" si="74"/>
        <v>0</v>
      </c>
      <c r="X701" s="176">
        <f t="shared" si="75"/>
        <v>0</v>
      </c>
      <c r="Y701" s="666">
        <f>VLOOKUP(H701,'3-Productie normen'!A:S,13,FALSE)</f>
        <v>6</v>
      </c>
      <c r="Z701" s="177"/>
      <c r="AB701" s="138">
        <f t="shared" si="76"/>
        <v>8866</v>
      </c>
    </row>
    <row r="702" spans="1:28" ht="14.1" customHeight="1">
      <c r="A702" s="152">
        <v>702</v>
      </c>
      <c r="B702" s="171" t="s">
        <v>1000</v>
      </c>
      <c r="C702" s="570" t="s">
        <v>1907</v>
      </c>
      <c r="D702" s="526">
        <v>0</v>
      </c>
      <c r="E702" s="526" t="s">
        <v>1029</v>
      </c>
      <c r="F702" s="184" t="s">
        <v>573</v>
      </c>
      <c r="G702" s="184"/>
      <c r="H702" s="184" t="s">
        <v>573</v>
      </c>
      <c r="I702" s="184" t="s">
        <v>114</v>
      </c>
      <c r="J702" s="649">
        <v>310</v>
      </c>
      <c r="K702" s="484"/>
      <c r="L702" s="484"/>
      <c r="M702" s="484"/>
      <c r="N702" s="174">
        <v>52</v>
      </c>
      <c r="O702" s="174"/>
      <c r="P702" s="174"/>
      <c r="Q702" s="174"/>
      <c r="R702" s="175" t="e">
        <f t="shared" si="70"/>
        <v>#DIV/0!</v>
      </c>
      <c r="S702" s="175">
        <f t="shared" si="71"/>
        <v>0</v>
      </c>
      <c r="T702" s="175">
        <f t="shared" si="72"/>
        <v>0</v>
      </c>
      <c r="U702" s="176">
        <f>IF(N702="nio",0,IF(N702&gt;0,VLOOKUP(H702,'3-Productie normen'!A:S,VLOOKUP(N702,'3-Productie normen'!S:T,2,FALSE),FALSE)))</f>
        <v>0</v>
      </c>
      <c r="V702" s="176">
        <f t="shared" si="73"/>
        <v>0</v>
      </c>
      <c r="W702" s="176">
        <f t="shared" si="74"/>
        <v>0</v>
      </c>
      <c r="X702" s="176">
        <f t="shared" si="75"/>
        <v>0</v>
      </c>
      <c r="Y702" s="666">
        <f>VLOOKUP(H702,'3-Productie normen'!A:S,13,FALSE)</f>
        <v>6</v>
      </c>
      <c r="Z702" s="177"/>
      <c r="AB702" s="138">
        <f t="shared" si="76"/>
        <v>16120</v>
      </c>
    </row>
    <row r="703" spans="1:28" ht="14.1" customHeight="1">
      <c r="A703" s="152">
        <v>703</v>
      </c>
      <c r="B703" s="171" t="s">
        <v>2028</v>
      </c>
      <c r="C703" s="566" t="s">
        <v>1906</v>
      </c>
      <c r="D703" s="526">
        <v>-2</v>
      </c>
      <c r="E703" s="526" t="s">
        <v>1272</v>
      </c>
      <c r="F703" s="184" t="s">
        <v>1020</v>
      </c>
      <c r="G703" s="184"/>
      <c r="H703" s="184" t="s">
        <v>1020</v>
      </c>
      <c r="I703" s="184" t="s">
        <v>114</v>
      </c>
      <c r="J703" s="649">
        <v>5427</v>
      </c>
      <c r="K703" s="484"/>
      <c r="L703" s="484"/>
      <c r="M703" s="484"/>
      <c r="N703" s="174">
        <v>52</v>
      </c>
      <c r="O703" s="174"/>
      <c r="P703" s="174"/>
      <c r="Q703" s="174"/>
      <c r="R703" s="175" t="e">
        <f t="shared" si="70"/>
        <v>#DIV/0!</v>
      </c>
      <c r="S703" s="175">
        <f t="shared" si="71"/>
        <v>0</v>
      </c>
      <c r="T703" s="175">
        <f t="shared" si="72"/>
        <v>0</v>
      </c>
      <c r="U703" s="176">
        <f>IF(N703="nio",0,IF(N703&gt;0,VLOOKUP(H703,'3-Productie normen'!A:S,VLOOKUP(N703,'3-Productie normen'!S:T,2,FALSE),FALSE)))</f>
        <v>0</v>
      </c>
      <c r="V703" s="176">
        <f t="shared" si="73"/>
        <v>0</v>
      </c>
      <c r="W703" s="176">
        <f t="shared" si="74"/>
        <v>0</v>
      </c>
      <c r="X703" s="176">
        <f t="shared" si="75"/>
        <v>0</v>
      </c>
      <c r="Y703" s="666">
        <f>VLOOKUP(H703,'3-Productie normen'!A:S,13,FALSE)</f>
        <v>6</v>
      </c>
      <c r="Z703" s="177"/>
      <c r="AB703" s="138">
        <f t="shared" si="76"/>
        <v>282204</v>
      </c>
    </row>
    <row r="704" spans="1:28" ht="14.1" customHeight="1">
      <c r="A704" s="152">
        <v>704</v>
      </c>
      <c r="B704" s="171" t="s">
        <v>2028</v>
      </c>
      <c r="C704" s="566" t="s">
        <v>1906</v>
      </c>
      <c r="D704" s="526">
        <v>-1</v>
      </c>
      <c r="E704" s="526" t="s">
        <v>1273</v>
      </c>
      <c r="F704" s="184" t="s">
        <v>1020</v>
      </c>
      <c r="G704" s="184">
        <v>-1</v>
      </c>
      <c r="H704" s="184" t="s">
        <v>1020</v>
      </c>
      <c r="I704" s="184" t="s">
        <v>114</v>
      </c>
      <c r="J704" s="649">
        <v>5194</v>
      </c>
      <c r="K704" s="484"/>
      <c r="L704" s="484"/>
      <c r="M704" s="484"/>
      <c r="N704" s="174">
        <v>52</v>
      </c>
      <c r="O704" s="174"/>
      <c r="P704" s="174"/>
      <c r="Q704" s="174"/>
      <c r="R704" s="175" t="e">
        <f t="shared" si="70"/>
        <v>#DIV/0!</v>
      </c>
      <c r="S704" s="175">
        <f t="shared" si="71"/>
        <v>0</v>
      </c>
      <c r="T704" s="175">
        <f t="shared" si="72"/>
        <v>0</v>
      </c>
      <c r="U704" s="176">
        <f>IF(N704="nio",0,IF(N704&gt;0,VLOOKUP(H704,'3-Productie normen'!A:S,VLOOKUP(N704,'3-Productie normen'!S:T,2,FALSE),FALSE)))</f>
        <v>0</v>
      </c>
      <c r="V704" s="176">
        <f t="shared" si="73"/>
        <v>0</v>
      </c>
      <c r="W704" s="176">
        <f t="shared" si="74"/>
        <v>0</v>
      </c>
      <c r="X704" s="176">
        <f t="shared" si="75"/>
        <v>0</v>
      </c>
      <c r="Y704" s="666">
        <f>VLOOKUP(H704,'3-Productie normen'!A:S,13,FALSE)</f>
        <v>6</v>
      </c>
      <c r="Z704" s="177"/>
      <c r="AB704" s="138">
        <f t="shared" si="76"/>
        <v>270088</v>
      </c>
    </row>
    <row r="705" spans="1:28" ht="14.1" customHeight="1">
      <c r="A705" s="152">
        <v>705</v>
      </c>
      <c r="B705" s="171" t="s">
        <v>2028</v>
      </c>
      <c r="C705" s="566" t="s">
        <v>1906</v>
      </c>
      <c r="D705" s="526">
        <v>-2</v>
      </c>
      <c r="E705" s="526" t="s">
        <v>1274</v>
      </c>
      <c r="F705" s="184" t="s">
        <v>355</v>
      </c>
      <c r="G705" s="184" t="s">
        <v>401</v>
      </c>
      <c r="H705" s="137" t="s">
        <v>368</v>
      </c>
      <c r="I705" s="184" t="s">
        <v>1275</v>
      </c>
      <c r="J705" s="649">
        <v>44.5</v>
      </c>
      <c r="K705" s="484"/>
      <c r="L705" s="484"/>
      <c r="M705" s="484"/>
      <c r="N705" s="174">
        <v>52</v>
      </c>
      <c r="O705" s="174"/>
      <c r="P705" s="174"/>
      <c r="Q705" s="174"/>
      <c r="R705" s="175" t="e">
        <f t="shared" si="70"/>
        <v>#DIV/0!</v>
      </c>
      <c r="S705" s="175">
        <f t="shared" si="71"/>
        <v>0</v>
      </c>
      <c r="T705" s="175">
        <f t="shared" si="72"/>
        <v>0</v>
      </c>
      <c r="U705" s="176">
        <f>IF(N705="nio",0,IF(N705&gt;0,VLOOKUP(H705,'3-Productie normen'!A:S,VLOOKUP(N705,'3-Productie normen'!S:T,2,FALSE),FALSE)))</f>
        <v>0</v>
      </c>
      <c r="V705" s="176">
        <f t="shared" si="73"/>
        <v>0</v>
      </c>
      <c r="W705" s="176">
        <f t="shared" si="74"/>
        <v>0</v>
      </c>
      <c r="X705" s="176">
        <f t="shared" si="75"/>
        <v>0</v>
      </c>
      <c r="Y705" s="666">
        <f>VLOOKUP(H705,'3-Productie normen'!A:S,13,FALSE)</f>
        <v>5</v>
      </c>
      <c r="Z705" s="177"/>
      <c r="AB705" s="138">
        <f t="shared" si="76"/>
        <v>2314</v>
      </c>
    </row>
    <row r="706" spans="1:28" ht="14.1" customHeight="1">
      <c r="A706" s="152">
        <v>706</v>
      </c>
      <c r="B706" s="171" t="s">
        <v>2028</v>
      </c>
      <c r="C706" s="566" t="s">
        <v>1906</v>
      </c>
      <c r="D706" s="526">
        <v>-1</v>
      </c>
      <c r="E706" s="526" t="s">
        <v>1276</v>
      </c>
      <c r="F706" s="184" t="s">
        <v>1020</v>
      </c>
      <c r="G706" s="184" t="s">
        <v>1277</v>
      </c>
      <c r="H706" s="184" t="s">
        <v>1020</v>
      </c>
      <c r="I706" s="184" t="s">
        <v>114</v>
      </c>
      <c r="J706" s="649">
        <v>36</v>
      </c>
      <c r="K706" s="484"/>
      <c r="L706" s="484"/>
      <c r="M706" s="484"/>
      <c r="N706" s="174">
        <v>52</v>
      </c>
      <c r="O706" s="174"/>
      <c r="P706" s="174"/>
      <c r="Q706" s="174"/>
      <c r="R706" s="175" t="e">
        <f t="shared" si="70"/>
        <v>#DIV/0!</v>
      </c>
      <c r="S706" s="175">
        <f t="shared" si="71"/>
        <v>0</v>
      </c>
      <c r="T706" s="175">
        <f t="shared" si="72"/>
        <v>0</v>
      </c>
      <c r="U706" s="176">
        <f>IF(N706="nio",0,IF(N706&gt;0,VLOOKUP(H706,'3-Productie normen'!A:S,VLOOKUP(N706,'3-Productie normen'!S:T,2,FALSE),FALSE)))</f>
        <v>0</v>
      </c>
      <c r="V706" s="176">
        <f t="shared" si="73"/>
        <v>0</v>
      </c>
      <c r="W706" s="176">
        <f t="shared" si="74"/>
        <v>0</v>
      </c>
      <c r="X706" s="176">
        <f t="shared" si="75"/>
        <v>0</v>
      </c>
      <c r="Y706" s="666">
        <f>VLOOKUP(H706,'3-Productie normen'!A:S,13,FALSE)</f>
        <v>6</v>
      </c>
      <c r="Z706" s="177"/>
      <c r="AB706" s="138">
        <f t="shared" si="76"/>
        <v>1872</v>
      </c>
    </row>
    <row r="707" spans="1:28" ht="14.1" customHeight="1">
      <c r="A707" s="152">
        <v>707</v>
      </c>
      <c r="B707" s="171" t="s">
        <v>2028</v>
      </c>
      <c r="C707" s="566" t="s">
        <v>1906</v>
      </c>
      <c r="D707" s="526">
        <v>-1</v>
      </c>
      <c r="E707" s="526" t="s">
        <v>1278</v>
      </c>
      <c r="F707" s="184" t="s">
        <v>355</v>
      </c>
      <c r="G707" s="184" t="s">
        <v>401</v>
      </c>
      <c r="H707" s="137" t="s">
        <v>368</v>
      </c>
      <c r="I707" s="184" t="s">
        <v>1275</v>
      </c>
      <c r="J707" s="649">
        <v>33</v>
      </c>
      <c r="K707" s="484"/>
      <c r="L707" s="484"/>
      <c r="M707" s="484"/>
      <c r="N707" s="174">
        <v>52</v>
      </c>
      <c r="O707" s="174"/>
      <c r="P707" s="174"/>
      <c r="Q707" s="174"/>
      <c r="R707" s="175" t="e">
        <f t="shared" si="70"/>
        <v>#DIV/0!</v>
      </c>
      <c r="S707" s="175">
        <f t="shared" si="71"/>
        <v>0</v>
      </c>
      <c r="T707" s="175">
        <f t="shared" si="72"/>
        <v>0</v>
      </c>
      <c r="U707" s="176">
        <f>IF(N707="nio",0,IF(N707&gt;0,VLOOKUP(H707,'3-Productie normen'!A:S,VLOOKUP(N707,'3-Productie normen'!S:T,2,FALSE),FALSE)))</f>
        <v>0</v>
      </c>
      <c r="V707" s="176">
        <f t="shared" si="73"/>
        <v>0</v>
      </c>
      <c r="W707" s="176">
        <f t="shared" si="74"/>
        <v>0</v>
      </c>
      <c r="X707" s="176">
        <f t="shared" si="75"/>
        <v>0</v>
      </c>
      <c r="Y707" s="666">
        <f>VLOOKUP(H707,'3-Productie normen'!A:S,13,FALSE)</f>
        <v>5</v>
      </c>
      <c r="Z707" s="177"/>
      <c r="AB707" s="138">
        <f t="shared" si="76"/>
        <v>1716</v>
      </c>
    </row>
    <row r="708" spans="1:28" ht="14.1" customHeight="1">
      <c r="A708" s="152">
        <v>708</v>
      </c>
      <c r="B708" s="171" t="s">
        <v>2028</v>
      </c>
      <c r="C708" s="566" t="s">
        <v>1906</v>
      </c>
      <c r="D708" s="526">
        <v>-1</v>
      </c>
      <c r="E708" s="526" t="s">
        <v>1279</v>
      </c>
      <c r="F708" s="184" t="s">
        <v>355</v>
      </c>
      <c r="G708" s="184" t="s">
        <v>1280</v>
      </c>
      <c r="H708" s="137" t="s">
        <v>368</v>
      </c>
      <c r="I708" s="184" t="s">
        <v>1275</v>
      </c>
      <c r="J708" s="649">
        <v>33</v>
      </c>
      <c r="K708" s="484"/>
      <c r="L708" s="484"/>
      <c r="M708" s="484"/>
      <c r="N708" s="174">
        <v>52</v>
      </c>
      <c r="O708" s="174"/>
      <c r="P708" s="174"/>
      <c r="Q708" s="174"/>
      <c r="R708" s="175" t="e">
        <f t="shared" si="70"/>
        <v>#DIV/0!</v>
      </c>
      <c r="S708" s="175">
        <f t="shared" si="71"/>
        <v>0</v>
      </c>
      <c r="T708" s="175">
        <f t="shared" si="72"/>
        <v>0</v>
      </c>
      <c r="U708" s="176">
        <f>IF(N708="nio",0,IF(N708&gt;0,VLOOKUP(H708,'3-Productie normen'!A:S,VLOOKUP(N708,'3-Productie normen'!S:T,2,FALSE),FALSE)))</f>
        <v>0</v>
      </c>
      <c r="V708" s="176">
        <f t="shared" si="73"/>
        <v>0</v>
      </c>
      <c r="W708" s="176">
        <f t="shared" si="74"/>
        <v>0</v>
      </c>
      <c r="X708" s="176">
        <f t="shared" si="75"/>
        <v>0</v>
      </c>
      <c r="Y708" s="666">
        <f>VLOOKUP(H708,'3-Productie normen'!A:S,13,FALSE)</f>
        <v>5</v>
      </c>
      <c r="Z708" s="177"/>
      <c r="AB708" s="138">
        <f t="shared" si="76"/>
        <v>1716</v>
      </c>
    </row>
    <row r="709" spans="1:28" ht="14.1" customHeight="1">
      <c r="A709" s="152">
        <v>709</v>
      </c>
      <c r="B709" s="171" t="s">
        <v>2028</v>
      </c>
      <c r="C709" s="566" t="s">
        <v>1906</v>
      </c>
      <c r="D709" s="526">
        <v>-1</v>
      </c>
      <c r="E709" s="526" t="s">
        <v>1281</v>
      </c>
      <c r="F709" s="184" t="s">
        <v>355</v>
      </c>
      <c r="G709" s="184" t="s">
        <v>401</v>
      </c>
      <c r="H709" s="137" t="s">
        <v>368</v>
      </c>
      <c r="I709" s="184" t="s">
        <v>1275</v>
      </c>
      <c r="J709" s="649">
        <v>33</v>
      </c>
      <c r="K709" s="484"/>
      <c r="L709" s="484"/>
      <c r="M709" s="484"/>
      <c r="N709" s="174">
        <v>52</v>
      </c>
      <c r="O709" s="174"/>
      <c r="P709" s="174"/>
      <c r="Q709" s="174"/>
      <c r="R709" s="175" t="e">
        <f t="shared" si="70"/>
        <v>#DIV/0!</v>
      </c>
      <c r="S709" s="175">
        <f t="shared" si="71"/>
        <v>0</v>
      </c>
      <c r="T709" s="175">
        <f t="shared" si="72"/>
        <v>0</v>
      </c>
      <c r="U709" s="176">
        <f>IF(N709="nio",0,IF(N709&gt;0,VLOOKUP(H709,'3-Productie normen'!A:S,VLOOKUP(N709,'3-Productie normen'!S:T,2,FALSE),FALSE)))</f>
        <v>0</v>
      </c>
      <c r="V709" s="176">
        <f t="shared" si="73"/>
        <v>0</v>
      </c>
      <c r="W709" s="176">
        <f t="shared" si="74"/>
        <v>0</v>
      </c>
      <c r="X709" s="176">
        <f t="shared" si="75"/>
        <v>0</v>
      </c>
      <c r="Y709" s="666">
        <f>VLOOKUP(H709,'3-Productie normen'!A:S,13,FALSE)</f>
        <v>5</v>
      </c>
      <c r="Z709" s="177"/>
      <c r="AB709" s="138">
        <f t="shared" si="76"/>
        <v>1716</v>
      </c>
    </row>
    <row r="710" spans="1:28" ht="14.1" customHeight="1">
      <c r="A710" s="152">
        <v>710</v>
      </c>
      <c r="B710" s="171" t="s">
        <v>2028</v>
      </c>
      <c r="C710" s="566" t="s">
        <v>1906</v>
      </c>
      <c r="D710" s="526">
        <v>-2</v>
      </c>
      <c r="E710" s="526" t="s">
        <v>1282</v>
      </c>
      <c r="F710" s="184" t="s">
        <v>355</v>
      </c>
      <c r="G710" s="184" t="s">
        <v>401</v>
      </c>
      <c r="H710" s="137" t="s">
        <v>368</v>
      </c>
      <c r="I710" s="184" t="s">
        <v>1275</v>
      </c>
      <c r="J710" s="649">
        <v>33</v>
      </c>
      <c r="K710" s="484"/>
      <c r="L710" s="484"/>
      <c r="M710" s="484"/>
      <c r="N710" s="174">
        <v>52</v>
      </c>
      <c r="O710" s="174"/>
      <c r="P710" s="174"/>
      <c r="Q710" s="174"/>
      <c r="R710" s="175" t="e">
        <f t="shared" si="70"/>
        <v>#DIV/0!</v>
      </c>
      <c r="S710" s="175">
        <f t="shared" si="71"/>
        <v>0</v>
      </c>
      <c r="T710" s="175">
        <f t="shared" si="72"/>
        <v>0</v>
      </c>
      <c r="U710" s="176">
        <f>IF(N710="nio",0,IF(N710&gt;0,VLOOKUP(H710,'3-Productie normen'!A:S,VLOOKUP(N710,'3-Productie normen'!S:T,2,FALSE),FALSE)))</f>
        <v>0</v>
      </c>
      <c r="V710" s="176">
        <f t="shared" si="73"/>
        <v>0</v>
      </c>
      <c r="W710" s="176">
        <f t="shared" si="74"/>
        <v>0</v>
      </c>
      <c r="X710" s="176">
        <f t="shared" si="75"/>
        <v>0</v>
      </c>
      <c r="Y710" s="666">
        <f>VLOOKUP(H710,'3-Productie normen'!A:S,13,FALSE)</f>
        <v>5</v>
      </c>
      <c r="Z710" s="177"/>
      <c r="AB710" s="138">
        <f t="shared" si="76"/>
        <v>1716</v>
      </c>
    </row>
    <row r="711" spans="1:28" ht="14.1" customHeight="1">
      <c r="A711" s="152">
        <v>711</v>
      </c>
      <c r="B711" s="171" t="s">
        <v>2028</v>
      </c>
      <c r="C711" s="566" t="s">
        <v>1906</v>
      </c>
      <c r="D711" s="526">
        <v>-2</v>
      </c>
      <c r="E711" s="526" t="s">
        <v>1283</v>
      </c>
      <c r="F711" s="184" t="s">
        <v>355</v>
      </c>
      <c r="G711" s="184" t="s">
        <v>1280</v>
      </c>
      <c r="H711" s="137" t="s">
        <v>368</v>
      </c>
      <c r="I711" s="184" t="s">
        <v>1275</v>
      </c>
      <c r="J711" s="649">
        <v>33</v>
      </c>
      <c r="K711" s="484"/>
      <c r="L711" s="484"/>
      <c r="M711" s="484"/>
      <c r="N711" s="174">
        <v>52</v>
      </c>
      <c r="O711" s="174"/>
      <c r="P711" s="174"/>
      <c r="Q711" s="174"/>
      <c r="R711" s="175" t="e">
        <f t="shared" si="70"/>
        <v>#DIV/0!</v>
      </c>
      <c r="S711" s="175">
        <f t="shared" si="71"/>
        <v>0</v>
      </c>
      <c r="T711" s="175">
        <f t="shared" si="72"/>
        <v>0</v>
      </c>
      <c r="U711" s="176">
        <f>IF(N711="nio",0,IF(N711&gt;0,VLOOKUP(H711,'3-Productie normen'!A:S,VLOOKUP(N711,'3-Productie normen'!S:T,2,FALSE),FALSE)))</f>
        <v>0</v>
      </c>
      <c r="V711" s="176">
        <f t="shared" si="73"/>
        <v>0</v>
      </c>
      <c r="W711" s="176">
        <f t="shared" si="74"/>
        <v>0</v>
      </c>
      <c r="X711" s="176">
        <f t="shared" si="75"/>
        <v>0</v>
      </c>
      <c r="Y711" s="666">
        <f>VLOOKUP(H711,'3-Productie normen'!A:S,13,FALSE)</f>
        <v>5</v>
      </c>
      <c r="Z711" s="177"/>
      <c r="AB711" s="138">
        <f t="shared" si="76"/>
        <v>1716</v>
      </c>
    </row>
    <row r="712" spans="1:28" ht="14.1" customHeight="1">
      <c r="A712" s="152">
        <v>712</v>
      </c>
      <c r="B712" s="171" t="s">
        <v>2028</v>
      </c>
      <c r="C712" s="566" t="s">
        <v>1906</v>
      </c>
      <c r="D712" s="526">
        <v>-1</v>
      </c>
      <c r="E712" s="526" t="s">
        <v>1284</v>
      </c>
      <c r="F712" s="184" t="s">
        <v>1020</v>
      </c>
      <c r="G712" s="184" t="s">
        <v>1285</v>
      </c>
      <c r="H712" s="184" t="s">
        <v>1020</v>
      </c>
      <c r="I712" s="184" t="s">
        <v>114</v>
      </c>
      <c r="J712" s="649">
        <v>32</v>
      </c>
      <c r="K712" s="484"/>
      <c r="L712" s="484"/>
      <c r="M712" s="484"/>
      <c r="N712" s="174">
        <v>52</v>
      </c>
      <c r="O712" s="174"/>
      <c r="P712" s="174"/>
      <c r="Q712" s="174"/>
      <c r="R712" s="175" t="e">
        <f t="shared" si="70"/>
        <v>#DIV/0!</v>
      </c>
      <c r="S712" s="175">
        <f t="shared" si="71"/>
        <v>0</v>
      </c>
      <c r="T712" s="175">
        <f t="shared" si="72"/>
        <v>0</v>
      </c>
      <c r="U712" s="176">
        <f>IF(N712="nio",0,IF(N712&gt;0,VLOOKUP(H712,'3-Productie normen'!A:S,VLOOKUP(N712,'3-Productie normen'!S:T,2,FALSE),FALSE)))</f>
        <v>0</v>
      </c>
      <c r="V712" s="176">
        <f t="shared" si="73"/>
        <v>0</v>
      </c>
      <c r="W712" s="176">
        <f t="shared" si="74"/>
        <v>0</v>
      </c>
      <c r="X712" s="176">
        <f t="shared" si="75"/>
        <v>0</v>
      </c>
      <c r="Y712" s="666">
        <f>VLOOKUP(H712,'3-Productie normen'!A:S,13,FALSE)</f>
        <v>6</v>
      </c>
      <c r="Z712" s="177"/>
      <c r="AB712" s="138">
        <f t="shared" si="76"/>
        <v>1664</v>
      </c>
    </row>
    <row r="713" spans="1:28" ht="14.1" customHeight="1">
      <c r="A713" s="152">
        <v>713</v>
      </c>
      <c r="B713" s="171" t="s">
        <v>2028</v>
      </c>
      <c r="C713" s="566" t="s">
        <v>1906</v>
      </c>
      <c r="D713" s="526">
        <v>-2</v>
      </c>
      <c r="E713" s="526" t="s">
        <v>1286</v>
      </c>
      <c r="F713" s="184" t="s">
        <v>1020</v>
      </c>
      <c r="G713" s="184" t="s">
        <v>1287</v>
      </c>
      <c r="H713" s="184" t="s">
        <v>1020</v>
      </c>
      <c r="I713" s="184" t="s">
        <v>114</v>
      </c>
      <c r="J713" s="649">
        <v>23</v>
      </c>
      <c r="K713" s="484"/>
      <c r="L713" s="484"/>
      <c r="M713" s="484"/>
      <c r="N713" s="174">
        <v>52</v>
      </c>
      <c r="O713" s="174"/>
      <c r="P713" s="174"/>
      <c r="Q713" s="174"/>
      <c r="R713" s="175" t="e">
        <f t="shared" si="70"/>
        <v>#DIV/0!</v>
      </c>
      <c r="S713" s="175">
        <f t="shared" si="71"/>
        <v>0</v>
      </c>
      <c r="T713" s="175">
        <f t="shared" si="72"/>
        <v>0</v>
      </c>
      <c r="U713" s="176">
        <f>IF(N713="nio",0,IF(N713&gt;0,VLOOKUP(H713,'3-Productie normen'!A:S,VLOOKUP(N713,'3-Productie normen'!S:T,2,FALSE),FALSE)))</f>
        <v>0</v>
      </c>
      <c r="V713" s="176">
        <f t="shared" si="73"/>
        <v>0</v>
      </c>
      <c r="W713" s="176">
        <f t="shared" si="74"/>
        <v>0</v>
      </c>
      <c r="X713" s="176">
        <f t="shared" si="75"/>
        <v>0</v>
      </c>
      <c r="Y713" s="666">
        <f>VLOOKUP(H713,'3-Productie normen'!A:S,13,FALSE)</f>
        <v>6</v>
      </c>
      <c r="Z713" s="177"/>
      <c r="AB713" s="138">
        <f t="shared" si="76"/>
        <v>1196</v>
      </c>
    </row>
    <row r="714" spans="1:28" ht="14.1" customHeight="1">
      <c r="A714" s="152">
        <v>714</v>
      </c>
      <c r="B714" s="171" t="s">
        <v>2028</v>
      </c>
      <c r="C714" s="566" t="s">
        <v>1906</v>
      </c>
      <c r="D714" s="526">
        <v>-1</v>
      </c>
      <c r="E714" s="526" t="s">
        <v>1288</v>
      </c>
      <c r="F714" s="184" t="s">
        <v>355</v>
      </c>
      <c r="G714" s="184" t="s">
        <v>1280</v>
      </c>
      <c r="H714" s="137" t="s">
        <v>368</v>
      </c>
      <c r="I714" s="184" t="s">
        <v>1275</v>
      </c>
      <c r="J714" s="649">
        <v>14</v>
      </c>
      <c r="K714" s="484"/>
      <c r="L714" s="484"/>
      <c r="M714" s="484"/>
      <c r="N714" s="174">
        <v>52</v>
      </c>
      <c r="O714" s="174"/>
      <c r="P714" s="174"/>
      <c r="Q714" s="174"/>
      <c r="R714" s="175" t="e">
        <f t="shared" ref="R714:R777" si="77">IF(N714="nio",0,IF(N714&gt;0,N714*J714/U714,0))*K714</f>
        <v>#DIV/0!</v>
      </c>
      <c r="S714" s="175">
        <f t="shared" ref="S714:S777" si="78">IF(O714&gt;0,O714*J714/V714,0)*L714</f>
        <v>0</v>
      </c>
      <c r="T714" s="175">
        <f t="shared" ref="T714:T777" si="79">IF(P714&gt;0,P714*J714/W714,0)*M714</f>
        <v>0</v>
      </c>
      <c r="U714" s="176">
        <f>IF(N714="nio",0,IF(N714&gt;0,VLOOKUP(H714,'3-Productie normen'!A:S,VLOOKUP(N714,'3-Productie normen'!S:T,2,FALSE),FALSE)))</f>
        <v>0</v>
      </c>
      <c r="V714" s="176">
        <f t="shared" ref="V714:V777" si="80">IF(O714&gt;0,U714*$V$8,0)</f>
        <v>0</v>
      </c>
      <c r="W714" s="176">
        <f t="shared" ref="W714:W777" si="81">IF(P714&gt;0,U714*$W$8,0)</f>
        <v>0</v>
      </c>
      <c r="X714" s="176">
        <f t="shared" ref="X714:X777" si="82">IF(Q714&gt;0,U714*$X$8,0)</f>
        <v>0</v>
      </c>
      <c r="Y714" s="666">
        <f>VLOOKUP(H714,'3-Productie normen'!A:S,13,FALSE)</f>
        <v>5</v>
      </c>
      <c r="Z714" s="177"/>
      <c r="AB714" s="138">
        <f t="shared" ref="AB714:AB777" si="83">SUM(N714:P714)*J714</f>
        <v>728</v>
      </c>
    </row>
    <row r="715" spans="1:28" ht="14.1" customHeight="1">
      <c r="A715" s="152">
        <v>715</v>
      </c>
      <c r="B715" s="171" t="s">
        <v>2028</v>
      </c>
      <c r="C715" s="566" t="s">
        <v>1906</v>
      </c>
      <c r="D715" s="526">
        <v>-2</v>
      </c>
      <c r="E715" s="526" t="s">
        <v>1289</v>
      </c>
      <c r="F715" s="184" t="s">
        <v>355</v>
      </c>
      <c r="G715" s="184" t="s">
        <v>1280</v>
      </c>
      <c r="H715" s="137" t="s">
        <v>368</v>
      </c>
      <c r="I715" s="184" t="s">
        <v>1275</v>
      </c>
      <c r="J715" s="649">
        <v>14</v>
      </c>
      <c r="K715" s="484"/>
      <c r="L715" s="484"/>
      <c r="M715" s="484"/>
      <c r="N715" s="174">
        <v>52</v>
      </c>
      <c r="O715" s="174"/>
      <c r="P715" s="174"/>
      <c r="Q715" s="174"/>
      <c r="R715" s="175" t="e">
        <f t="shared" si="77"/>
        <v>#DIV/0!</v>
      </c>
      <c r="S715" s="175">
        <f t="shared" si="78"/>
        <v>0</v>
      </c>
      <c r="T715" s="175">
        <f t="shared" si="79"/>
        <v>0</v>
      </c>
      <c r="U715" s="176">
        <f>IF(N715="nio",0,IF(N715&gt;0,VLOOKUP(H715,'3-Productie normen'!A:S,VLOOKUP(N715,'3-Productie normen'!S:T,2,FALSE),FALSE)))</f>
        <v>0</v>
      </c>
      <c r="V715" s="176">
        <f t="shared" si="80"/>
        <v>0</v>
      </c>
      <c r="W715" s="176">
        <f t="shared" si="81"/>
        <v>0</v>
      </c>
      <c r="X715" s="176">
        <f t="shared" si="82"/>
        <v>0</v>
      </c>
      <c r="Y715" s="666">
        <f>VLOOKUP(H715,'3-Productie normen'!A:S,13,FALSE)</f>
        <v>5</v>
      </c>
      <c r="Z715" s="177"/>
      <c r="AB715" s="138">
        <f t="shared" si="83"/>
        <v>728</v>
      </c>
    </row>
    <row r="716" spans="1:28" ht="14.1" customHeight="1">
      <c r="A716" s="152">
        <v>716</v>
      </c>
      <c r="B716" s="171" t="s">
        <v>2028</v>
      </c>
      <c r="C716" s="566" t="s">
        <v>1906</v>
      </c>
      <c r="D716" s="526">
        <v>-2</v>
      </c>
      <c r="E716" s="526" t="s">
        <v>1290</v>
      </c>
      <c r="F716" s="184" t="s">
        <v>1020</v>
      </c>
      <c r="G716" s="184" t="s">
        <v>1291</v>
      </c>
      <c r="H716" s="184" t="s">
        <v>1020</v>
      </c>
      <c r="I716" s="184" t="s">
        <v>114</v>
      </c>
      <c r="J716" s="649">
        <v>13</v>
      </c>
      <c r="K716" s="484"/>
      <c r="L716" s="484"/>
      <c r="M716" s="484"/>
      <c r="N716" s="174">
        <v>52</v>
      </c>
      <c r="O716" s="174"/>
      <c r="P716" s="174"/>
      <c r="Q716" s="174"/>
      <c r="R716" s="175" t="e">
        <f t="shared" si="77"/>
        <v>#DIV/0!</v>
      </c>
      <c r="S716" s="175">
        <f t="shared" si="78"/>
        <v>0</v>
      </c>
      <c r="T716" s="175">
        <f t="shared" si="79"/>
        <v>0</v>
      </c>
      <c r="U716" s="176">
        <f>IF(N716="nio",0,IF(N716&gt;0,VLOOKUP(H716,'3-Productie normen'!A:S,VLOOKUP(N716,'3-Productie normen'!S:T,2,FALSE),FALSE)))</f>
        <v>0</v>
      </c>
      <c r="V716" s="176">
        <f t="shared" si="80"/>
        <v>0</v>
      </c>
      <c r="W716" s="176">
        <f t="shared" si="81"/>
        <v>0</v>
      </c>
      <c r="X716" s="176">
        <f t="shared" si="82"/>
        <v>0</v>
      </c>
      <c r="Y716" s="666">
        <f>VLOOKUP(H716,'3-Productie normen'!A:S,13,FALSE)</f>
        <v>6</v>
      </c>
      <c r="Z716" s="177"/>
      <c r="AB716" s="138">
        <f t="shared" si="83"/>
        <v>676</v>
      </c>
    </row>
    <row r="717" spans="1:28" ht="14.1" customHeight="1">
      <c r="A717" s="152">
        <v>717</v>
      </c>
      <c r="B717" s="171" t="s">
        <v>2028</v>
      </c>
      <c r="C717" s="566" t="s">
        <v>1906</v>
      </c>
      <c r="D717" s="526">
        <v>-1</v>
      </c>
      <c r="E717" s="526" t="s">
        <v>1292</v>
      </c>
      <c r="F717" s="184" t="s">
        <v>906</v>
      </c>
      <c r="G717" s="184"/>
      <c r="H717" s="184" t="s">
        <v>1856</v>
      </c>
      <c r="I717" s="184" t="s">
        <v>1275</v>
      </c>
      <c r="J717" s="649">
        <v>3.5</v>
      </c>
      <c r="K717" s="484"/>
      <c r="L717" s="484"/>
      <c r="M717" s="484"/>
      <c r="N717" s="174">
        <v>52</v>
      </c>
      <c r="O717" s="174"/>
      <c r="P717" s="174"/>
      <c r="Q717" s="174"/>
      <c r="R717" s="175" t="e">
        <f t="shared" si="77"/>
        <v>#DIV/0!</v>
      </c>
      <c r="S717" s="175">
        <f t="shared" si="78"/>
        <v>0</v>
      </c>
      <c r="T717" s="175">
        <f t="shared" si="79"/>
        <v>0</v>
      </c>
      <c r="U717" s="176">
        <f>IF(N717="nio",0,IF(N717&gt;0,VLOOKUP(H717,'3-Productie normen'!A:S,VLOOKUP(N717,'3-Productie normen'!S:T,2,FALSE),FALSE)))</f>
        <v>0</v>
      </c>
      <c r="V717" s="176">
        <f t="shared" si="80"/>
        <v>0</v>
      </c>
      <c r="W717" s="176">
        <f t="shared" si="81"/>
        <v>0</v>
      </c>
      <c r="X717" s="176">
        <f t="shared" si="82"/>
        <v>0</v>
      </c>
      <c r="Y717" s="666">
        <f>VLOOKUP(H717,'3-Productie normen'!A:S,13,FALSE)</f>
        <v>5</v>
      </c>
      <c r="Z717" s="177"/>
      <c r="AB717" s="138">
        <f t="shared" si="83"/>
        <v>182</v>
      </c>
    </row>
    <row r="718" spans="1:28" ht="14.1" customHeight="1">
      <c r="A718" s="152">
        <v>718</v>
      </c>
      <c r="B718" s="171" t="s">
        <v>2028</v>
      </c>
      <c r="C718" s="566" t="s">
        <v>1906</v>
      </c>
      <c r="D718" s="526">
        <v>-2</v>
      </c>
      <c r="E718" s="526" t="s">
        <v>1293</v>
      </c>
      <c r="F718" s="184" t="s">
        <v>906</v>
      </c>
      <c r="G718" s="184"/>
      <c r="H718" s="184" t="s">
        <v>1856</v>
      </c>
      <c r="I718" s="184" t="s">
        <v>1275</v>
      </c>
      <c r="J718" s="649">
        <v>3.5</v>
      </c>
      <c r="K718" s="484"/>
      <c r="L718" s="484"/>
      <c r="M718" s="484"/>
      <c r="N718" s="174">
        <v>52</v>
      </c>
      <c r="O718" s="174"/>
      <c r="P718" s="174"/>
      <c r="Q718" s="174"/>
      <c r="R718" s="175" t="e">
        <f t="shared" si="77"/>
        <v>#DIV/0!</v>
      </c>
      <c r="S718" s="175">
        <f t="shared" si="78"/>
        <v>0</v>
      </c>
      <c r="T718" s="175">
        <f t="shared" si="79"/>
        <v>0</v>
      </c>
      <c r="U718" s="176">
        <f>IF(N718="nio",0,IF(N718&gt;0,VLOOKUP(H718,'3-Productie normen'!A:S,VLOOKUP(N718,'3-Productie normen'!S:T,2,FALSE),FALSE)))</f>
        <v>0</v>
      </c>
      <c r="V718" s="176">
        <f t="shared" si="80"/>
        <v>0</v>
      </c>
      <c r="W718" s="176">
        <f t="shared" si="81"/>
        <v>0</v>
      </c>
      <c r="X718" s="176">
        <f t="shared" si="82"/>
        <v>0</v>
      </c>
      <c r="Y718" s="666">
        <f>VLOOKUP(H718,'3-Productie normen'!A:S,13,FALSE)</f>
        <v>5</v>
      </c>
      <c r="Z718" s="177"/>
      <c r="AB718" s="138">
        <f t="shared" si="83"/>
        <v>182</v>
      </c>
    </row>
    <row r="719" spans="1:28" ht="14.1" customHeight="1">
      <c r="A719" s="152">
        <v>719</v>
      </c>
      <c r="B719" s="171" t="s">
        <v>2028</v>
      </c>
      <c r="C719" s="566" t="s">
        <v>1906</v>
      </c>
      <c r="D719" s="526">
        <v>-1</v>
      </c>
      <c r="E719" s="526" t="s">
        <v>1294</v>
      </c>
      <c r="F719" s="184" t="s">
        <v>1031</v>
      </c>
      <c r="G719" s="184"/>
      <c r="H719" s="180" t="s">
        <v>223</v>
      </c>
      <c r="I719" s="184" t="s">
        <v>1275</v>
      </c>
      <c r="J719" s="649">
        <v>0</v>
      </c>
      <c r="K719" s="484"/>
      <c r="L719" s="484"/>
      <c r="M719" s="484"/>
      <c r="N719" s="174" t="s">
        <v>223</v>
      </c>
      <c r="O719" s="174"/>
      <c r="P719" s="174"/>
      <c r="Q719" s="174"/>
      <c r="R719" s="175">
        <f t="shared" si="77"/>
        <v>0</v>
      </c>
      <c r="S719" s="175">
        <f t="shared" si="78"/>
        <v>0</v>
      </c>
      <c r="T719" s="175">
        <f t="shared" si="79"/>
        <v>0</v>
      </c>
      <c r="U719" s="176">
        <f>IF(N719="nio",0,IF(N719&gt;0,VLOOKUP(H719,'3-Productie normen'!A:S,VLOOKUP(N719,'3-Productie normen'!S:T,2,FALSE),FALSE)))</f>
        <v>0</v>
      </c>
      <c r="V719" s="176">
        <f t="shared" si="80"/>
        <v>0</v>
      </c>
      <c r="W719" s="176">
        <f t="shared" si="81"/>
        <v>0</v>
      </c>
      <c r="X719" s="176">
        <f t="shared" si="82"/>
        <v>0</v>
      </c>
      <c r="Y719" s="666">
        <f>VLOOKUP(H719,'3-Productie normen'!A:S,13,FALSE)</f>
        <v>0</v>
      </c>
      <c r="Z719" s="177"/>
      <c r="AB719" s="138">
        <f t="shared" si="83"/>
        <v>0</v>
      </c>
    </row>
    <row r="720" spans="1:28" ht="14.1" customHeight="1">
      <c r="A720" s="152">
        <v>720</v>
      </c>
      <c r="B720" s="171" t="s">
        <v>2028</v>
      </c>
      <c r="C720" s="566" t="s">
        <v>1906</v>
      </c>
      <c r="D720" s="526">
        <v>-1</v>
      </c>
      <c r="E720" s="526" t="s">
        <v>1295</v>
      </c>
      <c r="F720" s="184" t="s">
        <v>1031</v>
      </c>
      <c r="G720" s="184"/>
      <c r="H720" s="180" t="s">
        <v>223</v>
      </c>
      <c r="I720" s="184" t="s">
        <v>1275</v>
      </c>
      <c r="J720" s="649">
        <v>0</v>
      </c>
      <c r="K720" s="484"/>
      <c r="L720" s="484"/>
      <c r="M720" s="484"/>
      <c r="N720" s="174" t="s">
        <v>223</v>
      </c>
      <c r="O720" s="174"/>
      <c r="P720" s="174"/>
      <c r="Q720" s="174"/>
      <c r="R720" s="175">
        <f t="shared" si="77"/>
        <v>0</v>
      </c>
      <c r="S720" s="175">
        <f t="shared" si="78"/>
        <v>0</v>
      </c>
      <c r="T720" s="175">
        <f t="shared" si="79"/>
        <v>0</v>
      </c>
      <c r="U720" s="176">
        <f>IF(N720="nio",0,IF(N720&gt;0,VLOOKUP(H720,'3-Productie normen'!A:S,VLOOKUP(N720,'3-Productie normen'!S:T,2,FALSE),FALSE)))</f>
        <v>0</v>
      </c>
      <c r="V720" s="176">
        <f t="shared" si="80"/>
        <v>0</v>
      </c>
      <c r="W720" s="176">
        <f t="shared" si="81"/>
        <v>0</v>
      </c>
      <c r="X720" s="176">
        <f t="shared" si="82"/>
        <v>0</v>
      </c>
      <c r="Y720" s="666">
        <f>VLOOKUP(H720,'3-Productie normen'!A:S,13,FALSE)</f>
        <v>0</v>
      </c>
      <c r="Z720" s="177"/>
      <c r="AB720" s="138">
        <f t="shared" si="83"/>
        <v>0</v>
      </c>
    </row>
    <row r="721" spans="1:28" ht="14.1" customHeight="1">
      <c r="A721" s="152">
        <v>721</v>
      </c>
      <c r="B721" s="171" t="s">
        <v>2028</v>
      </c>
      <c r="C721" s="566" t="s">
        <v>1906</v>
      </c>
      <c r="D721" s="526">
        <v>-1</v>
      </c>
      <c r="E721" s="526" t="s">
        <v>1296</v>
      </c>
      <c r="F721" s="184" t="s">
        <v>1031</v>
      </c>
      <c r="G721" s="184"/>
      <c r="H721" s="180" t="s">
        <v>223</v>
      </c>
      <c r="I721" s="184" t="s">
        <v>1275</v>
      </c>
      <c r="J721" s="649">
        <v>0</v>
      </c>
      <c r="K721" s="484"/>
      <c r="L721" s="484"/>
      <c r="M721" s="484"/>
      <c r="N721" s="174" t="s">
        <v>223</v>
      </c>
      <c r="O721" s="174"/>
      <c r="P721" s="174"/>
      <c r="Q721" s="174"/>
      <c r="R721" s="175">
        <f t="shared" si="77"/>
        <v>0</v>
      </c>
      <c r="S721" s="175">
        <f t="shared" si="78"/>
        <v>0</v>
      </c>
      <c r="T721" s="175">
        <f t="shared" si="79"/>
        <v>0</v>
      </c>
      <c r="U721" s="176">
        <f>IF(N721="nio",0,IF(N721&gt;0,VLOOKUP(H721,'3-Productie normen'!A:S,VLOOKUP(N721,'3-Productie normen'!S:T,2,FALSE),FALSE)))</f>
        <v>0</v>
      </c>
      <c r="V721" s="176">
        <f t="shared" si="80"/>
        <v>0</v>
      </c>
      <c r="W721" s="176">
        <f t="shared" si="81"/>
        <v>0</v>
      </c>
      <c r="X721" s="176">
        <f t="shared" si="82"/>
        <v>0</v>
      </c>
      <c r="Y721" s="666">
        <f>VLOOKUP(H721,'3-Productie normen'!A:S,13,FALSE)</f>
        <v>0</v>
      </c>
      <c r="Z721" s="177"/>
      <c r="AB721" s="138">
        <f t="shared" si="83"/>
        <v>0</v>
      </c>
    </row>
    <row r="722" spans="1:28" ht="14.1" customHeight="1">
      <c r="A722" s="152">
        <v>722</v>
      </c>
      <c r="B722" s="171" t="s">
        <v>2028</v>
      </c>
      <c r="C722" s="566" t="s">
        <v>1906</v>
      </c>
      <c r="D722" s="526">
        <v>-1</v>
      </c>
      <c r="E722" s="526" t="s">
        <v>1297</v>
      </c>
      <c r="F722" s="184" t="s">
        <v>1031</v>
      </c>
      <c r="G722" s="184"/>
      <c r="H722" s="180" t="s">
        <v>223</v>
      </c>
      <c r="I722" s="184" t="s">
        <v>1275</v>
      </c>
      <c r="J722" s="649">
        <v>0</v>
      </c>
      <c r="K722" s="484"/>
      <c r="L722" s="484"/>
      <c r="M722" s="484"/>
      <c r="N722" s="174" t="s">
        <v>223</v>
      </c>
      <c r="O722" s="174"/>
      <c r="P722" s="174"/>
      <c r="Q722" s="174"/>
      <c r="R722" s="175">
        <f t="shared" si="77"/>
        <v>0</v>
      </c>
      <c r="S722" s="175">
        <f t="shared" si="78"/>
        <v>0</v>
      </c>
      <c r="T722" s="175">
        <f t="shared" si="79"/>
        <v>0</v>
      </c>
      <c r="U722" s="176">
        <f>IF(N722="nio",0,IF(N722&gt;0,VLOOKUP(H722,'3-Productie normen'!A:S,VLOOKUP(N722,'3-Productie normen'!S:T,2,FALSE),FALSE)))</f>
        <v>0</v>
      </c>
      <c r="V722" s="176">
        <f t="shared" si="80"/>
        <v>0</v>
      </c>
      <c r="W722" s="176">
        <f t="shared" si="81"/>
        <v>0</v>
      </c>
      <c r="X722" s="176">
        <f t="shared" si="82"/>
        <v>0</v>
      </c>
      <c r="Y722" s="666">
        <f>VLOOKUP(H722,'3-Productie normen'!A:S,13,FALSE)</f>
        <v>0</v>
      </c>
      <c r="Z722" s="177"/>
      <c r="AB722" s="138">
        <f t="shared" si="83"/>
        <v>0</v>
      </c>
    </row>
    <row r="723" spans="1:28" ht="14.1" customHeight="1">
      <c r="A723" s="152">
        <v>723</v>
      </c>
      <c r="B723" s="171" t="s">
        <v>2028</v>
      </c>
      <c r="C723" s="566" t="s">
        <v>1906</v>
      </c>
      <c r="D723" s="526">
        <v>-1</v>
      </c>
      <c r="E723" s="526" t="s">
        <v>1298</v>
      </c>
      <c r="F723" s="184" t="s">
        <v>1031</v>
      </c>
      <c r="G723" s="184"/>
      <c r="H723" s="180" t="s">
        <v>223</v>
      </c>
      <c r="I723" s="184" t="s">
        <v>1275</v>
      </c>
      <c r="J723" s="649">
        <v>0</v>
      </c>
      <c r="K723" s="484"/>
      <c r="L723" s="484"/>
      <c r="M723" s="484"/>
      <c r="N723" s="174" t="s">
        <v>223</v>
      </c>
      <c r="O723" s="174"/>
      <c r="P723" s="174"/>
      <c r="Q723" s="174"/>
      <c r="R723" s="175">
        <f t="shared" si="77"/>
        <v>0</v>
      </c>
      <c r="S723" s="175">
        <f t="shared" si="78"/>
        <v>0</v>
      </c>
      <c r="T723" s="175">
        <f t="shared" si="79"/>
        <v>0</v>
      </c>
      <c r="U723" s="176">
        <f>IF(N723="nio",0,IF(N723&gt;0,VLOOKUP(H723,'3-Productie normen'!A:S,VLOOKUP(N723,'3-Productie normen'!S:T,2,FALSE),FALSE)))</f>
        <v>0</v>
      </c>
      <c r="V723" s="176">
        <f t="shared" si="80"/>
        <v>0</v>
      </c>
      <c r="W723" s="176">
        <f t="shared" si="81"/>
        <v>0</v>
      </c>
      <c r="X723" s="176">
        <f t="shared" si="82"/>
        <v>0</v>
      </c>
      <c r="Y723" s="666">
        <f>VLOOKUP(H723,'3-Productie normen'!A:S,13,FALSE)</f>
        <v>0</v>
      </c>
      <c r="Z723" s="177"/>
      <c r="AB723" s="138">
        <f t="shared" si="83"/>
        <v>0</v>
      </c>
    </row>
    <row r="724" spans="1:28" ht="14.1" customHeight="1">
      <c r="A724" s="152">
        <v>724</v>
      </c>
      <c r="B724" s="171" t="s">
        <v>2028</v>
      </c>
      <c r="C724" s="566" t="s">
        <v>1906</v>
      </c>
      <c r="D724" s="526">
        <v>-1</v>
      </c>
      <c r="E724" s="526" t="s">
        <v>1299</v>
      </c>
      <c r="F724" s="184" t="s">
        <v>1031</v>
      </c>
      <c r="G724" s="184"/>
      <c r="H724" s="180" t="s">
        <v>223</v>
      </c>
      <c r="I724" s="184" t="s">
        <v>1275</v>
      </c>
      <c r="J724" s="649">
        <v>0</v>
      </c>
      <c r="K724" s="484"/>
      <c r="L724" s="484"/>
      <c r="M724" s="484"/>
      <c r="N724" s="174" t="s">
        <v>223</v>
      </c>
      <c r="O724" s="174"/>
      <c r="P724" s="174"/>
      <c r="Q724" s="174"/>
      <c r="R724" s="175">
        <f t="shared" si="77"/>
        <v>0</v>
      </c>
      <c r="S724" s="175">
        <f t="shared" si="78"/>
        <v>0</v>
      </c>
      <c r="T724" s="175">
        <f t="shared" si="79"/>
        <v>0</v>
      </c>
      <c r="U724" s="176">
        <f>IF(N724="nio",0,IF(N724&gt;0,VLOOKUP(H724,'3-Productie normen'!A:S,VLOOKUP(N724,'3-Productie normen'!S:T,2,FALSE),FALSE)))</f>
        <v>0</v>
      </c>
      <c r="V724" s="176">
        <f t="shared" si="80"/>
        <v>0</v>
      </c>
      <c r="W724" s="176">
        <f t="shared" si="81"/>
        <v>0</v>
      </c>
      <c r="X724" s="176">
        <f t="shared" si="82"/>
        <v>0</v>
      </c>
      <c r="Y724" s="666">
        <f>VLOOKUP(H724,'3-Productie normen'!A:S,13,FALSE)</f>
        <v>0</v>
      </c>
      <c r="Z724" s="177"/>
      <c r="AB724" s="138">
        <f t="shared" si="83"/>
        <v>0</v>
      </c>
    </row>
    <row r="725" spans="1:28" ht="14.1" customHeight="1">
      <c r="A725" s="152">
        <v>725</v>
      </c>
      <c r="B725" s="171" t="s">
        <v>2028</v>
      </c>
      <c r="C725" s="566" t="s">
        <v>1906</v>
      </c>
      <c r="D725" s="526">
        <v>-2</v>
      </c>
      <c r="E725" s="526" t="s">
        <v>1300</v>
      </c>
      <c r="F725" s="184" t="s">
        <v>1031</v>
      </c>
      <c r="G725" s="184"/>
      <c r="H725" s="180" t="s">
        <v>223</v>
      </c>
      <c r="I725" s="184" t="s">
        <v>1275</v>
      </c>
      <c r="J725" s="649">
        <v>0</v>
      </c>
      <c r="K725" s="484"/>
      <c r="L725" s="484"/>
      <c r="M725" s="484"/>
      <c r="N725" s="174" t="s">
        <v>223</v>
      </c>
      <c r="O725" s="174"/>
      <c r="P725" s="174"/>
      <c r="Q725" s="174"/>
      <c r="R725" s="175">
        <f t="shared" si="77"/>
        <v>0</v>
      </c>
      <c r="S725" s="175">
        <f t="shared" si="78"/>
        <v>0</v>
      </c>
      <c r="T725" s="175">
        <f t="shared" si="79"/>
        <v>0</v>
      </c>
      <c r="U725" s="176">
        <f>IF(N725="nio",0,IF(N725&gt;0,VLOOKUP(H725,'3-Productie normen'!A:S,VLOOKUP(N725,'3-Productie normen'!S:T,2,FALSE),FALSE)))</f>
        <v>0</v>
      </c>
      <c r="V725" s="176">
        <f t="shared" si="80"/>
        <v>0</v>
      </c>
      <c r="W725" s="176">
        <f t="shared" si="81"/>
        <v>0</v>
      </c>
      <c r="X725" s="176">
        <f t="shared" si="82"/>
        <v>0</v>
      </c>
      <c r="Y725" s="666">
        <f>VLOOKUP(H725,'3-Productie normen'!A:S,13,FALSE)</f>
        <v>0</v>
      </c>
      <c r="Z725" s="177"/>
      <c r="AB725" s="138">
        <f t="shared" si="83"/>
        <v>0</v>
      </c>
    </row>
    <row r="726" spans="1:28" ht="14.1" customHeight="1">
      <c r="A726" s="152">
        <v>726</v>
      </c>
      <c r="B726" s="171" t="s">
        <v>2028</v>
      </c>
      <c r="C726" s="566" t="s">
        <v>1906</v>
      </c>
      <c r="D726" s="526">
        <v>-2</v>
      </c>
      <c r="E726" s="526" t="s">
        <v>1301</v>
      </c>
      <c r="F726" s="184" t="s">
        <v>1031</v>
      </c>
      <c r="G726" s="184"/>
      <c r="H726" s="180" t="s">
        <v>223</v>
      </c>
      <c r="I726" s="184" t="s">
        <v>1275</v>
      </c>
      <c r="J726" s="649">
        <v>0</v>
      </c>
      <c r="K726" s="484"/>
      <c r="L726" s="484"/>
      <c r="M726" s="484"/>
      <c r="N726" s="174" t="s">
        <v>223</v>
      </c>
      <c r="O726" s="174"/>
      <c r="P726" s="174"/>
      <c r="Q726" s="174"/>
      <c r="R726" s="175">
        <f t="shared" si="77"/>
        <v>0</v>
      </c>
      <c r="S726" s="175">
        <f t="shared" si="78"/>
        <v>0</v>
      </c>
      <c r="T726" s="175">
        <f t="shared" si="79"/>
        <v>0</v>
      </c>
      <c r="U726" s="176">
        <f>IF(N726="nio",0,IF(N726&gt;0,VLOOKUP(H726,'3-Productie normen'!A:S,VLOOKUP(N726,'3-Productie normen'!S:T,2,FALSE),FALSE)))</f>
        <v>0</v>
      </c>
      <c r="V726" s="176">
        <f t="shared" si="80"/>
        <v>0</v>
      </c>
      <c r="W726" s="176">
        <f t="shared" si="81"/>
        <v>0</v>
      </c>
      <c r="X726" s="176">
        <f t="shared" si="82"/>
        <v>0</v>
      </c>
      <c r="Y726" s="666">
        <f>VLOOKUP(H726,'3-Productie normen'!A:S,13,FALSE)</f>
        <v>0</v>
      </c>
      <c r="Z726" s="177"/>
      <c r="AB726" s="138">
        <f t="shared" si="83"/>
        <v>0</v>
      </c>
    </row>
    <row r="727" spans="1:28" ht="14.1" customHeight="1">
      <c r="A727" s="152">
        <v>727</v>
      </c>
      <c r="B727" s="171" t="s">
        <v>2028</v>
      </c>
      <c r="C727" s="566" t="s">
        <v>1906</v>
      </c>
      <c r="D727" s="526">
        <v>-2</v>
      </c>
      <c r="E727" s="526" t="s">
        <v>1302</v>
      </c>
      <c r="F727" s="184" t="s">
        <v>1031</v>
      </c>
      <c r="G727" s="184"/>
      <c r="H727" s="180" t="s">
        <v>223</v>
      </c>
      <c r="I727" s="184" t="s">
        <v>1275</v>
      </c>
      <c r="J727" s="649">
        <v>0</v>
      </c>
      <c r="K727" s="484"/>
      <c r="L727" s="484"/>
      <c r="M727" s="484"/>
      <c r="N727" s="174" t="s">
        <v>223</v>
      </c>
      <c r="O727" s="174"/>
      <c r="P727" s="174"/>
      <c r="Q727" s="174"/>
      <c r="R727" s="175">
        <f t="shared" si="77"/>
        <v>0</v>
      </c>
      <c r="S727" s="175">
        <f t="shared" si="78"/>
        <v>0</v>
      </c>
      <c r="T727" s="175">
        <f t="shared" si="79"/>
        <v>0</v>
      </c>
      <c r="U727" s="176">
        <f>IF(N727="nio",0,IF(N727&gt;0,VLOOKUP(H727,'3-Productie normen'!A:S,VLOOKUP(N727,'3-Productie normen'!S:T,2,FALSE),FALSE)))</f>
        <v>0</v>
      </c>
      <c r="V727" s="176">
        <f t="shared" si="80"/>
        <v>0</v>
      </c>
      <c r="W727" s="176">
        <f t="shared" si="81"/>
        <v>0</v>
      </c>
      <c r="X727" s="176">
        <f t="shared" si="82"/>
        <v>0</v>
      </c>
      <c r="Y727" s="666">
        <f>VLOOKUP(H727,'3-Productie normen'!A:S,13,FALSE)</f>
        <v>0</v>
      </c>
      <c r="Z727" s="177"/>
      <c r="AB727" s="138">
        <f t="shared" si="83"/>
        <v>0</v>
      </c>
    </row>
    <row r="728" spans="1:28" ht="14.1" customHeight="1">
      <c r="A728" s="152">
        <v>728</v>
      </c>
      <c r="B728" s="171" t="s">
        <v>2028</v>
      </c>
      <c r="C728" s="566" t="s">
        <v>1906</v>
      </c>
      <c r="D728" s="526">
        <v>-2</v>
      </c>
      <c r="E728" s="526" t="s">
        <v>1303</v>
      </c>
      <c r="F728" s="184" t="s">
        <v>1031</v>
      </c>
      <c r="G728" s="184"/>
      <c r="H728" s="180" t="s">
        <v>223</v>
      </c>
      <c r="I728" s="184" t="s">
        <v>1275</v>
      </c>
      <c r="J728" s="649">
        <v>0</v>
      </c>
      <c r="K728" s="484"/>
      <c r="L728" s="484"/>
      <c r="M728" s="484"/>
      <c r="N728" s="174" t="s">
        <v>223</v>
      </c>
      <c r="O728" s="174"/>
      <c r="P728" s="174"/>
      <c r="Q728" s="174"/>
      <c r="R728" s="175">
        <f t="shared" si="77"/>
        <v>0</v>
      </c>
      <c r="S728" s="175">
        <f t="shared" si="78"/>
        <v>0</v>
      </c>
      <c r="T728" s="175">
        <f t="shared" si="79"/>
        <v>0</v>
      </c>
      <c r="U728" s="176">
        <f>IF(N728="nio",0,IF(N728&gt;0,VLOOKUP(H728,'3-Productie normen'!A:S,VLOOKUP(N728,'3-Productie normen'!S:T,2,FALSE),FALSE)))</f>
        <v>0</v>
      </c>
      <c r="V728" s="176">
        <f t="shared" si="80"/>
        <v>0</v>
      </c>
      <c r="W728" s="176">
        <f t="shared" si="81"/>
        <v>0</v>
      </c>
      <c r="X728" s="176">
        <f t="shared" si="82"/>
        <v>0</v>
      </c>
      <c r="Y728" s="666">
        <f>VLOOKUP(H728,'3-Productie normen'!A:S,13,FALSE)</f>
        <v>0</v>
      </c>
      <c r="Z728" s="177"/>
      <c r="AB728" s="138">
        <f t="shared" si="83"/>
        <v>0</v>
      </c>
    </row>
    <row r="729" spans="1:28" ht="14.1" customHeight="1">
      <c r="A729" s="152">
        <v>729</v>
      </c>
      <c r="B729" s="171" t="s">
        <v>2029</v>
      </c>
      <c r="C729" s="566" t="s">
        <v>1880</v>
      </c>
      <c r="D729" s="526">
        <v>0</v>
      </c>
      <c r="E729" s="526"/>
      <c r="F729" s="184" t="s">
        <v>281</v>
      </c>
      <c r="G729" s="184" t="s">
        <v>281</v>
      </c>
      <c r="H729" s="173" t="s">
        <v>1857</v>
      </c>
      <c r="I729" s="184" t="s">
        <v>114</v>
      </c>
      <c r="J729" s="649">
        <v>10</v>
      </c>
      <c r="K729" s="484"/>
      <c r="L729" s="484"/>
      <c r="M729" s="484"/>
      <c r="N729" s="174">
        <v>78</v>
      </c>
      <c r="O729" s="174"/>
      <c r="P729" s="174"/>
      <c r="Q729" s="174"/>
      <c r="R729" s="175" t="e">
        <f t="shared" si="77"/>
        <v>#DIV/0!</v>
      </c>
      <c r="S729" s="175">
        <f t="shared" si="78"/>
        <v>0</v>
      </c>
      <c r="T729" s="175">
        <f t="shared" si="79"/>
        <v>0</v>
      </c>
      <c r="U729" s="176">
        <f>IF(N729="nio",0,IF(N729&gt;0,VLOOKUP(H729,'3-Productie normen'!A:S,VLOOKUP(N729,'3-Productie normen'!S:T,2,FALSE),FALSE)))</f>
        <v>0</v>
      </c>
      <c r="V729" s="176">
        <f t="shared" si="80"/>
        <v>0</v>
      </c>
      <c r="W729" s="176">
        <f t="shared" si="81"/>
        <v>0</v>
      </c>
      <c r="X729" s="176">
        <f t="shared" si="82"/>
        <v>0</v>
      </c>
      <c r="Y729" s="666">
        <f>VLOOKUP(H729,'3-Productie normen'!A:S,13,FALSE)</f>
        <v>1</v>
      </c>
      <c r="Z729" s="177"/>
      <c r="AB729" s="138">
        <f t="shared" si="83"/>
        <v>780</v>
      </c>
    </row>
    <row r="730" spans="1:28" ht="14.1" customHeight="1">
      <c r="A730" s="152">
        <v>730</v>
      </c>
      <c r="B730" s="171" t="s">
        <v>2029</v>
      </c>
      <c r="C730" s="566" t="s">
        <v>1880</v>
      </c>
      <c r="D730" s="526">
        <v>0</v>
      </c>
      <c r="E730" s="526"/>
      <c r="F730" s="184" t="s">
        <v>309</v>
      </c>
      <c r="G730" s="184" t="s">
        <v>1304</v>
      </c>
      <c r="H730" s="137" t="s">
        <v>18</v>
      </c>
      <c r="I730" s="184" t="s">
        <v>114</v>
      </c>
      <c r="J730" s="649">
        <v>2</v>
      </c>
      <c r="K730" s="484"/>
      <c r="L730" s="484"/>
      <c r="M730" s="484"/>
      <c r="N730" s="174">
        <v>78</v>
      </c>
      <c r="O730" s="174"/>
      <c r="P730" s="174"/>
      <c r="Q730" s="174"/>
      <c r="R730" s="175" t="e">
        <f t="shared" si="77"/>
        <v>#DIV/0!</v>
      </c>
      <c r="S730" s="175">
        <f t="shared" si="78"/>
        <v>0</v>
      </c>
      <c r="T730" s="175">
        <f t="shared" si="79"/>
        <v>0</v>
      </c>
      <c r="U730" s="176">
        <f>IF(N730="nio",0,IF(N730&gt;0,VLOOKUP(H730,'3-Productie normen'!A:S,VLOOKUP(N730,'3-Productie normen'!S:T,2,FALSE),FALSE)))</f>
        <v>0</v>
      </c>
      <c r="V730" s="176">
        <f t="shared" si="80"/>
        <v>0</v>
      </c>
      <c r="W730" s="176">
        <f t="shared" si="81"/>
        <v>0</v>
      </c>
      <c r="X730" s="176">
        <f t="shared" si="82"/>
        <v>0</v>
      </c>
      <c r="Y730" s="666">
        <f>VLOOKUP(H730,'3-Productie normen'!A:S,13,FALSE)</f>
        <v>3</v>
      </c>
      <c r="Z730" s="177"/>
      <c r="AB730" s="138">
        <f t="shared" si="83"/>
        <v>156</v>
      </c>
    </row>
    <row r="731" spans="1:28" ht="14.1" customHeight="1">
      <c r="A731" s="152">
        <v>731</v>
      </c>
      <c r="B731" s="171" t="s">
        <v>985</v>
      </c>
      <c r="C731" s="592" t="s">
        <v>2030</v>
      </c>
      <c r="D731" s="526">
        <v>0</v>
      </c>
      <c r="E731" s="526" t="s">
        <v>1134</v>
      </c>
      <c r="F731" s="184" t="s">
        <v>1250</v>
      </c>
      <c r="G731" s="184" t="s">
        <v>1251</v>
      </c>
      <c r="H731" s="184" t="s">
        <v>236</v>
      </c>
      <c r="I731" s="184" t="s">
        <v>1218</v>
      </c>
      <c r="J731" s="649">
        <v>252</v>
      </c>
      <c r="K731" s="484"/>
      <c r="L731" s="484"/>
      <c r="M731" s="484"/>
      <c r="N731" s="174">
        <v>200</v>
      </c>
      <c r="O731" s="174"/>
      <c r="P731" s="174"/>
      <c r="Q731" s="174"/>
      <c r="R731" s="175" t="e">
        <f t="shared" si="77"/>
        <v>#DIV/0!</v>
      </c>
      <c r="S731" s="175">
        <f t="shared" si="78"/>
        <v>0</v>
      </c>
      <c r="T731" s="175">
        <f t="shared" si="79"/>
        <v>0</v>
      </c>
      <c r="U731" s="176">
        <f>IF(N731="nio",0,IF(N731&gt;0,VLOOKUP(H731,'3-Productie normen'!A:S,VLOOKUP(N731,'3-Productie normen'!S:T,2,FALSE),FALSE)))</f>
        <v>0</v>
      </c>
      <c r="V731" s="176">
        <f t="shared" si="80"/>
        <v>0</v>
      </c>
      <c r="W731" s="176">
        <f t="shared" si="81"/>
        <v>0</v>
      </c>
      <c r="X731" s="176">
        <f t="shared" si="82"/>
        <v>0</v>
      </c>
      <c r="Y731" s="666">
        <f>VLOOKUP(H731,'3-Productie normen'!A:S,13,FALSE)</f>
        <v>5</v>
      </c>
      <c r="Z731" s="177"/>
      <c r="AB731" s="138">
        <f t="shared" si="83"/>
        <v>50400</v>
      </c>
    </row>
    <row r="732" spans="1:28" ht="14.1" customHeight="1">
      <c r="A732" s="152">
        <v>732</v>
      </c>
      <c r="B732" s="171" t="s">
        <v>985</v>
      </c>
      <c r="C732" s="592" t="s">
        <v>2030</v>
      </c>
      <c r="D732" s="526">
        <v>0</v>
      </c>
      <c r="E732" s="526" t="s">
        <v>1080</v>
      </c>
      <c r="F732" s="184" t="s">
        <v>1250</v>
      </c>
      <c r="G732" s="184" t="s">
        <v>1258</v>
      </c>
      <c r="H732" s="184" t="s">
        <v>1258</v>
      </c>
      <c r="I732" s="184" t="s">
        <v>1218</v>
      </c>
      <c r="J732" s="649">
        <v>35.599998474121101</v>
      </c>
      <c r="K732" s="484"/>
      <c r="L732" s="484"/>
      <c r="M732" s="484"/>
      <c r="N732" s="174">
        <v>12</v>
      </c>
      <c r="O732" s="174"/>
      <c r="P732" s="174"/>
      <c r="Q732" s="174"/>
      <c r="R732" s="175" t="e">
        <f t="shared" si="77"/>
        <v>#DIV/0!</v>
      </c>
      <c r="S732" s="175">
        <f t="shared" si="78"/>
        <v>0</v>
      </c>
      <c r="T732" s="175">
        <f t="shared" si="79"/>
        <v>0</v>
      </c>
      <c r="U732" s="176">
        <f>IF(N732="nio",0,IF(N732&gt;0,VLOOKUP(H732,'3-Productie normen'!A:S,VLOOKUP(N732,'3-Productie normen'!S:T,2,FALSE),FALSE)))</f>
        <v>0</v>
      </c>
      <c r="V732" s="176">
        <f t="shared" si="80"/>
        <v>0</v>
      </c>
      <c r="W732" s="176">
        <f t="shared" si="81"/>
        <v>0</v>
      </c>
      <c r="X732" s="176">
        <f t="shared" si="82"/>
        <v>0</v>
      </c>
      <c r="Y732" s="666">
        <f>VLOOKUP(H732,'3-Productie normen'!A:S,13,FALSE)</f>
        <v>5</v>
      </c>
      <c r="Z732" s="177"/>
      <c r="AB732" s="138">
        <f t="shared" si="83"/>
        <v>427.19998168945324</v>
      </c>
    </row>
    <row r="733" spans="1:28" ht="14.1" customHeight="1">
      <c r="A733" s="152">
        <v>733</v>
      </c>
      <c r="B733" s="171" t="s">
        <v>985</v>
      </c>
      <c r="C733" s="592" t="s">
        <v>2030</v>
      </c>
      <c r="D733" s="526">
        <v>0</v>
      </c>
      <c r="E733" s="526" t="s">
        <v>1128</v>
      </c>
      <c r="F733" s="184" t="s">
        <v>112</v>
      </c>
      <c r="G733" s="184" t="s">
        <v>1305</v>
      </c>
      <c r="H733" s="184" t="s">
        <v>1</v>
      </c>
      <c r="I733" s="184" t="s">
        <v>113</v>
      </c>
      <c r="J733" s="649">
        <v>20.700000762939499</v>
      </c>
      <c r="K733" s="484"/>
      <c r="L733" s="484"/>
      <c r="M733" s="484"/>
      <c r="N733" s="174">
        <v>200</v>
      </c>
      <c r="O733" s="174"/>
      <c r="P733" s="174"/>
      <c r="Q733" s="174"/>
      <c r="R733" s="175" t="e">
        <f t="shared" si="77"/>
        <v>#DIV/0!</v>
      </c>
      <c r="S733" s="175">
        <f t="shared" si="78"/>
        <v>0</v>
      </c>
      <c r="T733" s="175">
        <f t="shared" si="79"/>
        <v>0</v>
      </c>
      <c r="U733" s="176">
        <f>IF(N733="nio",0,IF(N733&gt;0,VLOOKUP(H733,'3-Productie normen'!A:S,VLOOKUP(N733,'3-Productie normen'!S:T,2,FALSE),FALSE)))</f>
        <v>0</v>
      </c>
      <c r="V733" s="176">
        <f t="shared" si="80"/>
        <v>0</v>
      </c>
      <c r="W733" s="176">
        <f t="shared" si="81"/>
        <v>0</v>
      </c>
      <c r="X733" s="176">
        <f t="shared" si="82"/>
        <v>0</v>
      </c>
      <c r="Y733" s="666">
        <f>VLOOKUP(H733,'3-Productie normen'!A:S,13,FALSE)</f>
        <v>3</v>
      </c>
      <c r="Z733" s="177"/>
      <c r="AB733" s="138">
        <f t="shared" si="83"/>
        <v>4140.0001525878997</v>
      </c>
    </row>
    <row r="734" spans="1:28" ht="14.1" customHeight="1">
      <c r="A734" s="152">
        <v>734</v>
      </c>
      <c r="B734" s="171" t="s">
        <v>985</v>
      </c>
      <c r="C734" s="592" t="s">
        <v>2030</v>
      </c>
      <c r="D734" s="526">
        <v>0</v>
      </c>
      <c r="E734" s="526" t="s">
        <v>1306</v>
      </c>
      <c r="F734" s="184" t="s">
        <v>112</v>
      </c>
      <c r="G734" s="184" t="s">
        <v>1307</v>
      </c>
      <c r="H734" s="184" t="s">
        <v>1</v>
      </c>
      <c r="I734" s="184" t="s">
        <v>113</v>
      </c>
      <c r="J734" s="649">
        <v>20.700000762939499</v>
      </c>
      <c r="K734" s="484"/>
      <c r="L734" s="484"/>
      <c r="M734" s="484"/>
      <c r="N734" s="174">
        <v>200</v>
      </c>
      <c r="O734" s="174"/>
      <c r="P734" s="174"/>
      <c r="Q734" s="174"/>
      <c r="R734" s="175" t="e">
        <f t="shared" si="77"/>
        <v>#DIV/0!</v>
      </c>
      <c r="S734" s="175">
        <f t="shared" si="78"/>
        <v>0</v>
      </c>
      <c r="T734" s="175">
        <f t="shared" si="79"/>
        <v>0</v>
      </c>
      <c r="U734" s="176">
        <f>IF(N734="nio",0,IF(N734&gt;0,VLOOKUP(H734,'3-Productie normen'!A:S,VLOOKUP(N734,'3-Productie normen'!S:T,2,FALSE),FALSE)))</f>
        <v>0</v>
      </c>
      <c r="V734" s="176">
        <f t="shared" si="80"/>
        <v>0</v>
      </c>
      <c r="W734" s="176">
        <f t="shared" si="81"/>
        <v>0</v>
      </c>
      <c r="X734" s="176">
        <f t="shared" si="82"/>
        <v>0</v>
      </c>
      <c r="Y734" s="666">
        <f>VLOOKUP(H734,'3-Productie normen'!A:S,13,FALSE)</f>
        <v>3</v>
      </c>
      <c r="Z734" s="177"/>
      <c r="AB734" s="138">
        <f t="shared" si="83"/>
        <v>4140.0001525878997</v>
      </c>
    </row>
    <row r="735" spans="1:28" ht="14.1" customHeight="1">
      <c r="A735" s="152">
        <v>735</v>
      </c>
      <c r="B735" s="171" t="s">
        <v>985</v>
      </c>
      <c r="C735" s="592" t="s">
        <v>2030</v>
      </c>
      <c r="D735" s="526">
        <v>0</v>
      </c>
      <c r="E735" s="526" t="s">
        <v>1124</v>
      </c>
      <c r="F735" s="184" t="s">
        <v>1050</v>
      </c>
      <c r="G735" s="184" t="s">
        <v>1308</v>
      </c>
      <c r="H735" s="184" t="s">
        <v>18</v>
      </c>
      <c r="I735" s="184" t="s">
        <v>113</v>
      </c>
      <c r="J735" s="649">
        <v>15.699999809265099</v>
      </c>
      <c r="K735" s="484"/>
      <c r="L735" s="484"/>
      <c r="M735" s="484"/>
      <c r="N735" s="174">
        <v>200</v>
      </c>
      <c r="O735" s="174"/>
      <c r="P735" s="174"/>
      <c r="Q735" s="174"/>
      <c r="R735" s="175" t="e">
        <f t="shared" si="77"/>
        <v>#DIV/0!</v>
      </c>
      <c r="S735" s="175">
        <f t="shared" si="78"/>
        <v>0</v>
      </c>
      <c r="T735" s="175">
        <f t="shared" si="79"/>
        <v>0</v>
      </c>
      <c r="U735" s="176">
        <f>IF(N735="nio",0,IF(N735&gt;0,VLOOKUP(H735,'3-Productie normen'!A:S,VLOOKUP(N735,'3-Productie normen'!S:T,2,FALSE),FALSE)))</f>
        <v>0</v>
      </c>
      <c r="V735" s="176">
        <f t="shared" si="80"/>
        <v>0</v>
      </c>
      <c r="W735" s="176">
        <f t="shared" si="81"/>
        <v>0</v>
      </c>
      <c r="X735" s="176">
        <f t="shared" si="82"/>
        <v>0</v>
      </c>
      <c r="Y735" s="666">
        <f>VLOOKUP(H735,'3-Productie normen'!A:S,13,FALSE)</f>
        <v>3</v>
      </c>
      <c r="Z735" s="177"/>
      <c r="AB735" s="138">
        <f t="shared" si="83"/>
        <v>3139.9999618530201</v>
      </c>
    </row>
    <row r="736" spans="1:28" ht="14.1" customHeight="1">
      <c r="A736" s="152">
        <v>736</v>
      </c>
      <c r="B736" s="171" t="s">
        <v>985</v>
      </c>
      <c r="C736" s="592" t="s">
        <v>2030</v>
      </c>
      <c r="D736" s="526">
        <v>0</v>
      </c>
      <c r="E736" s="526" t="s">
        <v>1147</v>
      </c>
      <c r="F736" s="184" t="s">
        <v>1050</v>
      </c>
      <c r="G736" s="184" t="s">
        <v>1309</v>
      </c>
      <c r="H736" s="184" t="s">
        <v>18</v>
      </c>
      <c r="I736" s="184" t="s">
        <v>113</v>
      </c>
      <c r="J736" s="649">
        <v>15.699999809265099</v>
      </c>
      <c r="K736" s="484"/>
      <c r="L736" s="484"/>
      <c r="M736" s="484"/>
      <c r="N736" s="174">
        <v>200</v>
      </c>
      <c r="O736" s="174"/>
      <c r="P736" s="174"/>
      <c r="Q736" s="174"/>
      <c r="R736" s="175" t="e">
        <f t="shared" si="77"/>
        <v>#DIV/0!</v>
      </c>
      <c r="S736" s="175">
        <f t="shared" si="78"/>
        <v>0</v>
      </c>
      <c r="T736" s="175">
        <f t="shared" si="79"/>
        <v>0</v>
      </c>
      <c r="U736" s="176">
        <f>IF(N736="nio",0,IF(N736&gt;0,VLOOKUP(H736,'3-Productie normen'!A:S,VLOOKUP(N736,'3-Productie normen'!S:T,2,FALSE),FALSE)))</f>
        <v>0</v>
      </c>
      <c r="V736" s="176">
        <f t="shared" si="80"/>
        <v>0</v>
      </c>
      <c r="W736" s="176">
        <f t="shared" si="81"/>
        <v>0</v>
      </c>
      <c r="X736" s="176">
        <f t="shared" si="82"/>
        <v>0</v>
      </c>
      <c r="Y736" s="666">
        <f>VLOOKUP(H736,'3-Productie normen'!A:S,13,FALSE)</f>
        <v>3</v>
      </c>
      <c r="Z736" s="177"/>
      <c r="AB736" s="138">
        <f t="shared" si="83"/>
        <v>3139.9999618530201</v>
      </c>
    </row>
    <row r="737" spans="1:28" ht="14.1" customHeight="1">
      <c r="A737" s="152">
        <v>737</v>
      </c>
      <c r="B737" s="171" t="s">
        <v>985</v>
      </c>
      <c r="C737" s="592" t="s">
        <v>2030</v>
      </c>
      <c r="D737" s="526">
        <v>0</v>
      </c>
      <c r="E737" s="526" t="s">
        <v>1126</v>
      </c>
      <c r="F737" s="184" t="s">
        <v>112</v>
      </c>
      <c r="G737" s="184" t="s">
        <v>1310</v>
      </c>
      <c r="H737" s="184" t="s">
        <v>1</v>
      </c>
      <c r="I737" s="184" t="s">
        <v>113</v>
      </c>
      <c r="J737" s="649">
        <v>7</v>
      </c>
      <c r="K737" s="484"/>
      <c r="L737" s="484"/>
      <c r="M737" s="484"/>
      <c r="N737" s="174">
        <v>200</v>
      </c>
      <c r="O737" s="174"/>
      <c r="P737" s="174"/>
      <c r="Q737" s="174"/>
      <c r="R737" s="175" t="e">
        <f t="shared" si="77"/>
        <v>#DIV/0!</v>
      </c>
      <c r="S737" s="175">
        <f t="shared" si="78"/>
        <v>0</v>
      </c>
      <c r="T737" s="175">
        <f t="shared" si="79"/>
        <v>0</v>
      </c>
      <c r="U737" s="176">
        <f>IF(N737="nio",0,IF(N737&gt;0,VLOOKUP(H737,'3-Productie normen'!A:S,VLOOKUP(N737,'3-Productie normen'!S:T,2,FALSE),FALSE)))</f>
        <v>0</v>
      </c>
      <c r="V737" s="176">
        <f t="shared" si="80"/>
        <v>0</v>
      </c>
      <c r="W737" s="176">
        <f t="shared" si="81"/>
        <v>0</v>
      </c>
      <c r="X737" s="176">
        <f t="shared" si="82"/>
        <v>0</v>
      </c>
      <c r="Y737" s="666">
        <f>VLOOKUP(H737,'3-Productie normen'!A:S,13,FALSE)</f>
        <v>3</v>
      </c>
      <c r="Z737" s="177"/>
      <c r="AB737" s="138">
        <f t="shared" si="83"/>
        <v>1400</v>
      </c>
    </row>
    <row r="738" spans="1:28" ht="14.1" customHeight="1">
      <c r="A738" s="152">
        <v>738</v>
      </c>
      <c r="B738" s="171" t="s">
        <v>985</v>
      </c>
      <c r="C738" s="592" t="s">
        <v>2030</v>
      </c>
      <c r="D738" s="526">
        <v>0</v>
      </c>
      <c r="E738" s="526" t="s">
        <v>1117</v>
      </c>
      <c r="F738" s="184" t="s">
        <v>1050</v>
      </c>
      <c r="G738" s="184" t="s">
        <v>1311</v>
      </c>
      <c r="H738" s="184" t="s">
        <v>18</v>
      </c>
      <c r="I738" s="184" t="s">
        <v>113</v>
      </c>
      <c r="J738" s="649">
        <v>3.7000000476837198</v>
      </c>
      <c r="K738" s="484"/>
      <c r="L738" s="484"/>
      <c r="M738" s="484"/>
      <c r="N738" s="174">
        <v>200</v>
      </c>
      <c r="O738" s="174"/>
      <c r="P738" s="174"/>
      <c r="Q738" s="174"/>
      <c r="R738" s="175" t="e">
        <f t="shared" si="77"/>
        <v>#DIV/0!</v>
      </c>
      <c r="S738" s="175">
        <f t="shared" si="78"/>
        <v>0</v>
      </c>
      <c r="T738" s="175">
        <f t="shared" si="79"/>
        <v>0</v>
      </c>
      <c r="U738" s="176">
        <f>IF(N738="nio",0,IF(N738&gt;0,VLOOKUP(H738,'3-Productie normen'!A:S,VLOOKUP(N738,'3-Productie normen'!S:T,2,FALSE),FALSE)))</f>
        <v>0</v>
      </c>
      <c r="V738" s="176">
        <f t="shared" si="80"/>
        <v>0</v>
      </c>
      <c r="W738" s="176">
        <f t="shared" si="81"/>
        <v>0</v>
      </c>
      <c r="X738" s="176">
        <f t="shared" si="82"/>
        <v>0</v>
      </c>
      <c r="Y738" s="666">
        <f>VLOOKUP(H738,'3-Productie normen'!A:S,13,FALSE)</f>
        <v>3</v>
      </c>
      <c r="Z738" s="177"/>
      <c r="AB738" s="138">
        <f t="shared" si="83"/>
        <v>740.00000953674396</v>
      </c>
    </row>
    <row r="739" spans="1:28" ht="14.1" customHeight="1">
      <c r="A739" s="152">
        <v>739</v>
      </c>
      <c r="B739" s="171" t="s">
        <v>985</v>
      </c>
      <c r="C739" s="592" t="s">
        <v>2030</v>
      </c>
      <c r="D739" s="526">
        <v>0</v>
      </c>
      <c r="E739" s="526" t="s">
        <v>1143</v>
      </c>
      <c r="F739" s="184" t="s">
        <v>1050</v>
      </c>
      <c r="G739" s="184" t="s">
        <v>1312</v>
      </c>
      <c r="H739" s="184" t="s">
        <v>18</v>
      </c>
      <c r="I739" s="184" t="s">
        <v>113</v>
      </c>
      <c r="J739" s="649">
        <v>1.20000004768372</v>
      </c>
      <c r="K739" s="484"/>
      <c r="L739" s="484"/>
      <c r="M739" s="484"/>
      <c r="N739" s="174">
        <v>200</v>
      </c>
      <c r="O739" s="174"/>
      <c r="P739" s="174"/>
      <c r="Q739" s="174"/>
      <c r="R739" s="175" t="e">
        <f t="shared" si="77"/>
        <v>#DIV/0!</v>
      </c>
      <c r="S739" s="175">
        <f t="shared" si="78"/>
        <v>0</v>
      </c>
      <c r="T739" s="175">
        <f t="shared" si="79"/>
        <v>0</v>
      </c>
      <c r="U739" s="176">
        <f>IF(N739="nio",0,IF(N739&gt;0,VLOOKUP(H739,'3-Productie normen'!A:S,VLOOKUP(N739,'3-Productie normen'!S:T,2,FALSE),FALSE)))</f>
        <v>0</v>
      </c>
      <c r="V739" s="176">
        <f t="shared" si="80"/>
        <v>0</v>
      </c>
      <c r="W739" s="176">
        <f t="shared" si="81"/>
        <v>0</v>
      </c>
      <c r="X739" s="176">
        <f t="shared" si="82"/>
        <v>0</v>
      </c>
      <c r="Y739" s="666">
        <f>VLOOKUP(H739,'3-Productie normen'!A:S,13,FALSE)</f>
        <v>3</v>
      </c>
      <c r="Z739" s="177"/>
      <c r="AB739" s="138">
        <f t="shared" si="83"/>
        <v>240.00000953674402</v>
      </c>
    </row>
    <row r="740" spans="1:28" ht="14.1" customHeight="1">
      <c r="A740" s="152">
        <v>740</v>
      </c>
      <c r="B740" s="171" t="s">
        <v>985</v>
      </c>
      <c r="C740" s="592" t="s">
        <v>2030</v>
      </c>
      <c r="D740" s="526">
        <v>0</v>
      </c>
      <c r="E740" s="526" t="s">
        <v>1116</v>
      </c>
      <c r="F740" s="184" t="s">
        <v>309</v>
      </c>
      <c r="G740" s="184" t="s">
        <v>1313</v>
      </c>
      <c r="H740" s="137" t="s">
        <v>18</v>
      </c>
      <c r="I740" s="184" t="s">
        <v>113</v>
      </c>
      <c r="J740" s="649">
        <v>1.20000004768372</v>
      </c>
      <c r="K740" s="484"/>
      <c r="L740" s="484"/>
      <c r="M740" s="484"/>
      <c r="N740" s="174">
        <v>200</v>
      </c>
      <c r="O740" s="174"/>
      <c r="P740" s="174"/>
      <c r="Q740" s="174"/>
      <c r="R740" s="175" t="e">
        <f t="shared" si="77"/>
        <v>#DIV/0!</v>
      </c>
      <c r="S740" s="175">
        <f t="shared" si="78"/>
        <v>0</v>
      </c>
      <c r="T740" s="175">
        <f t="shared" si="79"/>
        <v>0</v>
      </c>
      <c r="U740" s="176">
        <f>IF(N740="nio",0,IF(N740&gt;0,VLOOKUP(H740,'3-Productie normen'!A:S,VLOOKUP(N740,'3-Productie normen'!S:T,2,FALSE),FALSE)))</f>
        <v>0</v>
      </c>
      <c r="V740" s="176">
        <f t="shared" si="80"/>
        <v>0</v>
      </c>
      <c r="W740" s="176">
        <f t="shared" si="81"/>
        <v>0</v>
      </c>
      <c r="X740" s="176">
        <f t="shared" si="82"/>
        <v>0</v>
      </c>
      <c r="Y740" s="666">
        <f>VLOOKUP(H740,'3-Productie normen'!A:S,13,FALSE)</f>
        <v>3</v>
      </c>
      <c r="Z740" s="177"/>
      <c r="AB740" s="138">
        <f t="shared" si="83"/>
        <v>240.00000953674402</v>
      </c>
    </row>
    <row r="741" spans="1:28" ht="14.1" customHeight="1">
      <c r="A741" s="152">
        <v>741</v>
      </c>
      <c r="B741" s="171" t="s">
        <v>985</v>
      </c>
      <c r="C741" s="592" t="s">
        <v>2030</v>
      </c>
      <c r="D741" s="526">
        <v>0</v>
      </c>
      <c r="E741" s="526" t="s">
        <v>1105</v>
      </c>
      <c r="F741" s="184" t="s">
        <v>1050</v>
      </c>
      <c r="G741" s="184" t="s">
        <v>1314</v>
      </c>
      <c r="H741" s="184" t="s">
        <v>18</v>
      </c>
      <c r="I741" s="184" t="s">
        <v>113</v>
      </c>
      <c r="J741" s="649">
        <v>1.20000004768372</v>
      </c>
      <c r="K741" s="484"/>
      <c r="L741" s="484"/>
      <c r="M741" s="484"/>
      <c r="N741" s="174">
        <v>200</v>
      </c>
      <c r="O741" s="174"/>
      <c r="P741" s="174"/>
      <c r="Q741" s="174"/>
      <c r="R741" s="175" t="e">
        <f t="shared" si="77"/>
        <v>#DIV/0!</v>
      </c>
      <c r="S741" s="175">
        <f t="shared" si="78"/>
        <v>0</v>
      </c>
      <c r="T741" s="175">
        <f t="shared" si="79"/>
        <v>0</v>
      </c>
      <c r="U741" s="176">
        <f>IF(N741="nio",0,IF(N741&gt;0,VLOOKUP(H741,'3-Productie normen'!A:S,VLOOKUP(N741,'3-Productie normen'!S:T,2,FALSE),FALSE)))</f>
        <v>0</v>
      </c>
      <c r="V741" s="176">
        <f t="shared" si="80"/>
        <v>0</v>
      </c>
      <c r="W741" s="176">
        <f t="shared" si="81"/>
        <v>0</v>
      </c>
      <c r="X741" s="176">
        <f t="shared" si="82"/>
        <v>0</v>
      </c>
      <c r="Y741" s="666">
        <f>VLOOKUP(H741,'3-Productie normen'!A:S,13,FALSE)</f>
        <v>3</v>
      </c>
      <c r="Z741" s="177"/>
      <c r="AB741" s="138">
        <f t="shared" si="83"/>
        <v>240.00000953674402</v>
      </c>
    </row>
    <row r="742" spans="1:28" ht="14.1" customHeight="1">
      <c r="A742" s="152">
        <v>742</v>
      </c>
      <c r="B742" s="171" t="s">
        <v>985</v>
      </c>
      <c r="C742" s="592" t="s">
        <v>2030</v>
      </c>
      <c r="D742" s="526">
        <v>0</v>
      </c>
      <c r="E742" s="526" t="s">
        <v>1087</v>
      </c>
      <c r="F742" s="184" t="s">
        <v>309</v>
      </c>
      <c r="G742" s="184" t="s">
        <v>1315</v>
      </c>
      <c r="H742" s="137" t="s">
        <v>18</v>
      </c>
      <c r="I742" s="184" t="s">
        <v>113</v>
      </c>
      <c r="J742" s="649">
        <v>1.20000004768372</v>
      </c>
      <c r="K742" s="484"/>
      <c r="L742" s="484"/>
      <c r="M742" s="484"/>
      <c r="N742" s="174">
        <v>200</v>
      </c>
      <c r="O742" s="174"/>
      <c r="P742" s="174"/>
      <c r="Q742" s="174"/>
      <c r="R742" s="175" t="e">
        <f t="shared" si="77"/>
        <v>#DIV/0!</v>
      </c>
      <c r="S742" s="175">
        <f t="shared" si="78"/>
        <v>0</v>
      </c>
      <c r="T742" s="175">
        <f t="shared" si="79"/>
        <v>0</v>
      </c>
      <c r="U742" s="176">
        <f>IF(N742="nio",0,IF(N742&gt;0,VLOOKUP(H742,'3-Productie normen'!A:S,VLOOKUP(N742,'3-Productie normen'!S:T,2,FALSE),FALSE)))</f>
        <v>0</v>
      </c>
      <c r="V742" s="176">
        <f t="shared" si="80"/>
        <v>0</v>
      </c>
      <c r="W742" s="176">
        <f t="shared" si="81"/>
        <v>0</v>
      </c>
      <c r="X742" s="176">
        <f t="shared" si="82"/>
        <v>0</v>
      </c>
      <c r="Y742" s="666">
        <f>VLOOKUP(H742,'3-Productie normen'!A:S,13,FALSE)</f>
        <v>3</v>
      </c>
      <c r="Z742" s="177"/>
      <c r="AB742" s="138">
        <f t="shared" si="83"/>
        <v>240.00000953674402</v>
      </c>
    </row>
    <row r="743" spans="1:28" ht="14.1" customHeight="1">
      <c r="A743" s="152">
        <v>743</v>
      </c>
      <c r="B743" s="171" t="s">
        <v>985</v>
      </c>
      <c r="C743" s="592" t="s">
        <v>2030</v>
      </c>
      <c r="D743" s="526">
        <v>0</v>
      </c>
      <c r="E743" s="526" t="s">
        <v>1088</v>
      </c>
      <c r="F743" s="184" t="s">
        <v>1031</v>
      </c>
      <c r="G743" s="184" t="s">
        <v>1261</v>
      </c>
      <c r="H743" s="180" t="s">
        <v>223</v>
      </c>
      <c r="I743" s="184" t="s">
        <v>111</v>
      </c>
      <c r="J743" s="649">
        <v>0</v>
      </c>
      <c r="K743" s="484"/>
      <c r="L743" s="484"/>
      <c r="M743" s="484"/>
      <c r="N743" s="174" t="s">
        <v>223</v>
      </c>
      <c r="O743" s="174"/>
      <c r="P743" s="174"/>
      <c r="Q743" s="174"/>
      <c r="R743" s="175">
        <f t="shared" si="77"/>
        <v>0</v>
      </c>
      <c r="S743" s="175">
        <f t="shared" si="78"/>
        <v>0</v>
      </c>
      <c r="T743" s="175">
        <f t="shared" si="79"/>
        <v>0</v>
      </c>
      <c r="U743" s="176">
        <f>IF(N743="nio",0,IF(N743&gt;0,VLOOKUP(H743,'3-Productie normen'!A:S,VLOOKUP(N743,'3-Productie normen'!S:T,2,FALSE),FALSE)))</f>
        <v>0</v>
      </c>
      <c r="V743" s="176">
        <f t="shared" si="80"/>
        <v>0</v>
      </c>
      <c r="W743" s="176">
        <f t="shared" si="81"/>
        <v>0</v>
      </c>
      <c r="X743" s="176">
        <f t="shared" si="82"/>
        <v>0</v>
      </c>
      <c r="Y743" s="666">
        <f>VLOOKUP(H743,'3-Productie normen'!A:S,13,FALSE)</f>
        <v>0</v>
      </c>
      <c r="Z743" s="177"/>
      <c r="AB743" s="138">
        <f t="shared" si="83"/>
        <v>0</v>
      </c>
    </row>
    <row r="744" spans="1:28" ht="14.1" customHeight="1">
      <c r="A744" s="152">
        <v>744</v>
      </c>
      <c r="B744" s="171" t="s">
        <v>985</v>
      </c>
      <c r="C744" s="592" t="s">
        <v>2030</v>
      </c>
      <c r="D744" s="526">
        <v>0</v>
      </c>
      <c r="E744" s="526" t="s">
        <v>1106</v>
      </c>
      <c r="F744" s="184" t="s">
        <v>1031</v>
      </c>
      <c r="G744" s="184" t="s">
        <v>1261</v>
      </c>
      <c r="H744" s="180" t="s">
        <v>223</v>
      </c>
      <c r="I744" s="184" t="s">
        <v>111</v>
      </c>
      <c r="J744" s="649">
        <v>0</v>
      </c>
      <c r="K744" s="484"/>
      <c r="L744" s="484"/>
      <c r="M744" s="484"/>
      <c r="N744" s="174" t="s">
        <v>223</v>
      </c>
      <c r="O744" s="174"/>
      <c r="P744" s="174"/>
      <c r="Q744" s="174"/>
      <c r="R744" s="175">
        <f t="shared" si="77"/>
        <v>0</v>
      </c>
      <c r="S744" s="175">
        <f t="shared" si="78"/>
        <v>0</v>
      </c>
      <c r="T744" s="175">
        <f t="shared" si="79"/>
        <v>0</v>
      </c>
      <c r="U744" s="176">
        <f>IF(N744="nio",0,IF(N744&gt;0,VLOOKUP(H744,'3-Productie normen'!A:S,VLOOKUP(N744,'3-Productie normen'!S:T,2,FALSE),FALSE)))</f>
        <v>0</v>
      </c>
      <c r="V744" s="176">
        <f t="shared" si="80"/>
        <v>0</v>
      </c>
      <c r="W744" s="176">
        <f t="shared" si="81"/>
        <v>0</v>
      </c>
      <c r="X744" s="176">
        <f t="shared" si="82"/>
        <v>0</v>
      </c>
      <c r="Y744" s="666">
        <f>VLOOKUP(H744,'3-Productie normen'!A:S,13,FALSE)</f>
        <v>0</v>
      </c>
      <c r="Z744" s="177"/>
      <c r="AB744" s="138">
        <f t="shared" si="83"/>
        <v>0</v>
      </c>
    </row>
    <row r="745" spans="1:28" ht="14.1" customHeight="1">
      <c r="A745" s="152">
        <v>745</v>
      </c>
      <c r="B745" s="171" t="s">
        <v>985</v>
      </c>
      <c r="C745" s="592" t="s">
        <v>2030</v>
      </c>
      <c r="D745" s="526">
        <v>0</v>
      </c>
      <c r="E745" s="526" t="s">
        <v>1110</v>
      </c>
      <c r="F745" s="184" t="s">
        <v>388</v>
      </c>
      <c r="G745" s="184" t="s">
        <v>388</v>
      </c>
      <c r="H745" s="180" t="s">
        <v>223</v>
      </c>
      <c r="I745" s="184" t="s">
        <v>113</v>
      </c>
      <c r="J745" s="649">
        <v>0</v>
      </c>
      <c r="K745" s="484"/>
      <c r="L745" s="484"/>
      <c r="M745" s="484"/>
      <c r="N745" s="174" t="s">
        <v>223</v>
      </c>
      <c r="O745" s="174"/>
      <c r="P745" s="174"/>
      <c r="Q745" s="174"/>
      <c r="R745" s="175">
        <f t="shared" si="77"/>
        <v>0</v>
      </c>
      <c r="S745" s="175">
        <f t="shared" si="78"/>
        <v>0</v>
      </c>
      <c r="T745" s="175">
        <f t="shared" si="79"/>
        <v>0</v>
      </c>
      <c r="U745" s="176">
        <f>IF(N745="nio",0,IF(N745&gt;0,VLOOKUP(H745,'3-Productie normen'!A:S,VLOOKUP(N745,'3-Productie normen'!S:T,2,FALSE),FALSE)))</f>
        <v>0</v>
      </c>
      <c r="V745" s="176">
        <f t="shared" si="80"/>
        <v>0</v>
      </c>
      <c r="W745" s="176">
        <f t="shared" si="81"/>
        <v>0</v>
      </c>
      <c r="X745" s="176">
        <f t="shared" si="82"/>
        <v>0</v>
      </c>
      <c r="Y745" s="666">
        <f>VLOOKUP(H745,'3-Productie normen'!A:S,13,FALSE)</f>
        <v>0</v>
      </c>
      <c r="Z745" s="177"/>
      <c r="AB745" s="138">
        <f t="shared" si="83"/>
        <v>0</v>
      </c>
    </row>
    <row r="746" spans="1:28" ht="14.1" customHeight="1">
      <c r="A746" s="152">
        <v>746</v>
      </c>
      <c r="B746" s="171" t="s">
        <v>985</v>
      </c>
      <c r="C746" s="592" t="s">
        <v>2030</v>
      </c>
      <c r="D746" s="526">
        <v>0</v>
      </c>
      <c r="E746" s="526" t="s">
        <v>1120</v>
      </c>
      <c r="F746" s="184" t="s">
        <v>388</v>
      </c>
      <c r="G746" s="184" t="s">
        <v>388</v>
      </c>
      <c r="H746" s="180" t="s">
        <v>223</v>
      </c>
      <c r="I746" s="184" t="s">
        <v>113</v>
      </c>
      <c r="J746" s="649">
        <v>0</v>
      </c>
      <c r="K746" s="484"/>
      <c r="L746" s="484"/>
      <c r="M746" s="484"/>
      <c r="N746" s="174" t="s">
        <v>223</v>
      </c>
      <c r="O746" s="174"/>
      <c r="P746" s="174"/>
      <c r="Q746" s="174"/>
      <c r="R746" s="175">
        <f t="shared" si="77"/>
        <v>0</v>
      </c>
      <c r="S746" s="175">
        <f t="shared" si="78"/>
        <v>0</v>
      </c>
      <c r="T746" s="175">
        <f t="shared" si="79"/>
        <v>0</v>
      </c>
      <c r="U746" s="176">
        <f>IF(N746="nio",0,IF(N746&gt;0,VLOOKUP(H746,'3-Productie normen'!A:S,VLOOKUP(N746,'3-Productie normen'!S:T,2,FALSE),FALSE)))</f>
        <v>0</v>
      </c>
      <c r="V746" s="176">
        <f t="shared" si="80"/>
        <v>0</v>
      </c>
      <c r="W746" s="176">
        <f t="shared" si="81"/>
        <v>0</v>
      </c>
      <c r="X746" s="176">
        <f t="shared" si="82"/>
        <v>0</v>
      </c>
      <c r="Y746" s="666">
        <f>VLOOKUP(H746,'3-Productie normen'!A:S,13,FALSE)</f>
        <v>0</v>
      </c>
      <c r="Z746" s="177"/>
      <c r="AB746" s="138">
        <f t="shared" si="83"/>
        <v>0</v>
      </c>
    </row>
    <row r="747" spans="1:28" ht="14.1" customHeight="1">
      <c r="A747" s="152">
        <v>747</v>
      </c>
      <c r="B747" s="171" t="s">
        <v>986</v>
      </c>
      <c r="C747" s="566" t="s">
        <v>1893</v>
      </c>
      <c r="D747" s="526">
        <v>0</v>
      </c>
      <c r="E747" s="526" t="s">
        <v>1043</v>
      </c>
      <c r="F747" s="184" t="s">
        <v>1250</v>
      </c>
      <c r="G747" s="184" t="s">
        <v>1251</v>
      </c>
      <c r="H747" s="184" t="s">
        <v>236</v>
      </c>
      <c r="I747" s="184" t="s">
        <v>1218</v>
      </c>
      <c r="J747" s="649">
        <v>201</v>
      </c>
      <c r="K747" s="484"/>
      <c r="L747" s="484"/>
      <c r="M747" s="484"/>
      <c r="N747" s="174">
        <v>200</v>
      </c>
      <c r="O747" s="174"/>
      <c r="P747" s="174"/>
      <c r="Q747" s="174"/>
      <c r="R747" s="175" t="e">
        <f t="shared" si="77"/>
        <v>#DIV/0!</v>
      </c>
      <c r="S747" s="175">
        <f t="shared" si="78"/>
        <v>0</v>
      </c>
      <c r="T747" s="175">
        <f t="shared" si="79"/>
        <v>0</v>
      </c>
      <c r="U747" s="176">
        <f>IF(N747="nio",0,IF(N747&gt;0,VLOOKUP(H747,'3-Productie normen'!A:S,VLOOKUP(N747,'3-Productie normen'!S:T,2,FALSE),FALSE)))</f>
        <v>0</v>
      </c>
      <c r="V747" s="176">
        <f t="shared" si="80"/>
        <v>0</v>
      </c>
      <c r="W747" s="176">
        <f t="shared" si="81"/>
        <v>0</v>
      </c>
      <c r="X747" s="176">
        <f t="shared" si="82"/>
        <v>0</v>
      </c>
      <c r="Y747" s="666">
        <f>VLOOKUP(H747,'3-Productie normen'!A:S,13,FALSE)</f>
        <v>5</v>
      </c>
      <c r="Z747" s="177"/>
      <c r="AB747" s="138">
        <f t="shared" si="83"/>
        <v>40200</v>
      </c>
    </row>
    <row r="748" spans="1:28" ht="14.1" customHeight="1">
      <c r="A748" s="152">
        <v>748</v>
      </c>
      <c r="B748" s="171" t="s">
        <v>986</v>
      </c>
      <c r="C748" s="566" t="s">
        <v>1893</v>
      </c>
      <c r="D748" s="526">
        <v>0</v>
      </c>
      <c r="E748" s="526" t="s">
        <v>1064</v>
      </c>
      <c r="F748" s="184" t="s">
        <v>1250</v>
      </c>
      <c r="G748" s="184" t="s">
        <v>1316</v>
      </c>
      <c r="H748" s="184" t="s">
        <v>1258</v>
      </c>
      <c r="I748" s="184" t="s">
        <v>1218</v>
      </c>
      <c r="J748" s="649">
        <v>33.700000762939503</v>
      </c>
      <c r="K748" s="484"/>
      <c r="L748" s="484"/>
      <c r="M748" s="484"/>
      <c r="N748" s="174">
        <v>12</v>
      </c>
      <c r="O748" s="174"/>
      <c r="P748" s="174"/>
      <c r="Q748" s="174"/>
      <c r="R748" s="175" t="e">
        <f t="shared" si="77"/>
        <v>#DIV/0!</v>
      </c>
      <c r="S748" s="175">
        <f t="shared" si="78"/>
        <v>0</v>
      </c>
      <c r="T748" s="175">
        <f t="shared" si="79"/>
        <v>0</v>
      </c>
      <c r="U748" s="176">
        <f>IF(N748="nio",0,IF(N748&gt;0,VLOOKUP(H748,'3-Productie normen'!A:S,VLOOKUP(N748,'3-Productie normen'!S:T,2,FALSE),FALSE)))</f>
        <v>0</v>
      </c>
      <c r="V748" s="176">
        <f t="shared" si="80"/>
        <v>0</v>
      </c>
      <c r="W748" s="176">
        <f t="shared" si="81"/>
        <v>0</v>
      </c>
      <c r="X748" s="176">
        <f t="shared" si="82"/>
        <v>0</v>
      </c>
      <c r="Y748" s="666">
        <f>VLOOKUP(H748,'3-Productie normen'!A:S,13,FALSE)</f>
        <v>5</v>
      </c>
      <c r="Z748" s="177"/>
      <c r="AB748" s="138">
        <f t="shared" si="83"/>
        <v>404.40000915527401</v>
      </c>
    </row>
    <row r="749" spans="1:28" ht="14.1" customHeight="1">
      <c r="A749" s="152">
        <v>749</v>
      </c>
      <c r="B749" s="171" t="s">
        <v>986</v>
      </c>
      <c r="C749" s="566" t="s">
        <v>1893</v>
      </c>
      <c r="D749" s="526">
        <v>0</v>
      </c>
      <c r="E749" s="526" t="s">
        <v>1049</v>
      </c>
      <c r="F749" s="184" t="s">
        <v>112</v>
      </c>
      <c r="G749" s="184" t="s">
        <v>1317</v>
      </c>
      <c r="H749" s="184" t="s">
        <v>1</v>
      </c>
      <c r="I749" s="184" t="s">
        <v>113</v>
      </c>
      <c r="J749" s="649">
        <v>24.299999237060501</v>
      </c>
      <c r="K749" s="484"/>
      <c r="L749" s="484"/>
      <c r="M749" s="484"/>
      <c r="N749" s="174">
        <v>200</v>
      </c>
      <c r="O749" s="174"/>
      <c r="P749" s="174"/>
      <c r="Q749" s="174"/>
      <c r="R749" s="175" t="e">
        <f t="shared" si="77"/>
        <v>#DIV/0!</v>
      </c>
      <c r="S749" s="175">
        <f t="shared" si="78"/>
        <v>0</v>
      </c>
      <c r="T749" s="175">
        <f t="shared" si="79"/>
        <v>0</v>
      </c>
      <c r="U749" s="176">
        <f>IF(N749="nio",0,IF(N749&gt;0,VLOOKUP(H749,'3-Productie normen'!A:S,VLOOKUP(N749,'3-Productie normen'!S:T,2,FALSE),FALSE)))</f>
        <v>0</v>
      </c>
      <c r="V749" s="176">
        <f t="shared" si="80"/>
        <v>0</v>
      </c>
      <c r="W749" s="176">
        <f t="shared" si="81"/>
        <v>0</v>
      </c>
      <c r="X749" s="176">
        <f t="shared" si="82"/>
        <v>0</v>
      </c>
      <c r="Y749" s="666">
        <f>VLOOKUP(H749,'3-Productie normen'!A:S,13,FALSE)</f>
        <v>3</v>
      </c>
      <c r="Z749" s="177"/>
      <c r="AB749" s="138">
        <f t="shared" si="83"/>
        <v>4859.9998474121003</v>
      </c>
    </row>
    <row r="750" spans="1:28" ht="14.1" customHeight="1">
      <c r="A750" s="152">
        <v>750</v>
      </c>
      <c r="B750" s="171" t="s">
        <v>986</v>
      </c>
      <c r="C750" s="566" t="s">
        <v>1893</v>
      </c>
      <c r="D750" s="526">
        <v>0</v>
      </c>
      <c r="E750" s="526" t="s">
        <v>1053</v>
      </c>
      <c r="F750" s="184" t="s">
        <v>112</v>
      </c>
      <c r="G750" s="184" t="s">
        <v>1318</v>
      </c>
      <c r="H750" s="184" t="s">
        <v>1</v>
      </c>
      <c r="I750" s="184" t="s">
        <v>113</v>
      </c>
      <c r="J750" s="649">
        <v>24.299999237060501</v>
      </c>
      <c r="K750" s="484"/>
      <c r="L750" s="484"/>
      <c r="M750" s="484"/>
      <c r="N750" s="174">
        <v>255</v>
      </c>
      <c r="O750" s="174"/>
      <c r="P750" s="174"/>
      <c r="Q750" s="174"/>
      <c r="R750" s="175" t="e">
        <f t="shared" si="77"/>
        <v>#DIV/0!</v>
      </c>
      <c r="S750" s="175">
        <f t="shared" si="78"/>
        <v>0</v>
      </c>
      <c r="T750" s="175">
        <f t="shared" si="79"/>
        <v>0</v>
      </c>
      <c r="U750" s="176">
        <f>IF(N750="nio",0,IF(N750&gt;0,VLOOKUP(H750,'3-Productie normen'!A:S,VLOOKUP(N750,'3-Productie normen'!S:T,2,FALSE),FALSE)))</f>
        <v>0</v>
      </c>
      <c r="V750" s="176">
        <f t="shared" si="80"/>
        <v>0</v>
      </c>
      <c r="W750" s="176">
        <f t="shared" si="81"/>
        <v>0</v>
      </c>
      <c r="X750" s="176">
        <f t="shared" si="82"/>
        <v>0</v>
      </c>
      <c r="Y750" s="666">
        <f>VLOOKUP(H750,'3-Productie normen'!A:S,13,FALSE)</f>
        <v>3</v>
      </c>
      <c r="Z750" s="177"/>
      <c r="AB750" s="138">
        <f t="shared" si="83"/>
        <v>6196.4998054504276</v>
      </c>
    </row>
    <row r="751" spans="1:28" ht="14.1" customHeight="1">
      <c r="A751" s="152">
        <v>751</v>
      </c>
      <c r="B751" s="171" t="s">
        <v>986</v>
      </c>
      <c r="C751" s="566" t="s">
        <v>1893</v>
      </c>
      <c r="D751" s="526">
        <v>0</v>
      </c>
      <c r="E751" s="526" t="s">
        <v>1029</v>
      </c>
      <c r="F751" s="184" t="s">
        <v>1050</v>
      </c>
      <c r="G751" s="184" t="s">
        <v>1319</v>
      </c>
      <c r="H751" s="184" t="s">
        <v>18</v>
      </c>
      <c r="I751" s="184" t="s">
        <v>113</v>
      </c>
      <c r="J751" s="649">
        <v>19.200000762939499</v>
      </c>
      <c r="K751" s="484"/>
      <c r="L751" s="484"/>
      <c r="M751" s="484"/>
      <c r="N751" s="174">
        <v>200</v>
      </c>
      <c r="O751" s="174"/>
      <c r="P751" s="174"/>
      <c r="Q751" s="174"/>
      <c r="R751" s="175" t="e">
        <f t="shared" si="77"/>
        <v>#DIV/0!</v>
      </c>
      <c r="S751" s="175">
        <f t="shared" si="78"/>
        <v>0</v>
      </c>
      <c r="T751" s="175">
        <f t="shared" si="79"/>
        <v>0</v>
      </c>
      <c r="U751" s="176">
        <f>IF(N751="nio",0,IF(N751&gt;0,VLOOKUP(H751,'3-Productie normen'!A:S,VLOOKUP(N751,'3-Productie normen'!S:T,2,FALSE),FALSE)))</f>
        <v>0</v>
      </c>
      <c r="V751" s="176">
        <f t="shared" si="80"/>
        <v>0</v>
      </c>
      <c r="W751" s="176">
        <f t="shared" si="81"/>
        <v>0</v>
      </c>
      <c r="X751" s="176">
        <f t="shared" si="82"/>
        <v>0</v>
      </c>
      <c r="Y751" s="666">
        <f>VLOOKUP(H751,'3-Productie normen'!A:S,13,FALSE)</f>
        <v>3</v>
      </c>
      <c r="Z751" s="177"/>
      <c r="AB751" s="138">
        <f t="shared" si="83"/>
        <v>3840.0001525878997</v>
      </c>
    </row>
    <row r="752" spans="1:28" ht="14.1" customHeight="1">
      <c r="A752" s="152">
        <v>752</v>
      </c>
      <c r="B752" s="171" t="s">
        <v>986</v>
      </c>
      <c r="C752" s="566" t="s">
        <v>1893</v>
      </c>
      <c r="D752" s="526">
        <v>0</v>
      </c>
      <c r="E752" s="526" t="s">
        <v>1034</v>
      </c>
      <c r="F752" s="184" t="s">
        <v>1050</v>
      </c>
      <c r="G752" s="184" t="s">
        <v>1320</v>
      </c>
      <c r="H752" s="184" t="s">
        <v>18</v>
      </c>
      <c r="I752" s="184" t="s">
        <v>113</v>
      </c>
      <c r="J752" s="649">
        <v>19.200000762939499</v>
      </c>
      <c r="K752" s="484"/>
      <c r="L752" s="484"/>
      <c r="M752" s="484"/>
      <c r="N752" s="174">
        <v>200</v>
      </c>
      <c r="O752" s="174"/>
      <c r="P752" s="174"/>
      <c r="Q752" s="174"/>
      <c r="R752" s="175" t="e">
        <f t="shared" si="77"/>
        <v>#DIV/0!</v>
      </c>
      <c r="S752" s="175">
        <f t="shared" si="78"/>
        <v>0</v>
      </c>
      <c r="T752" s="175">
        <f t="shared" si="79"/>
        <v>0</v>
      </c>
      <c r="U752" s="176">
        <f>IF(N752="nio",0,IF(N752&gt;0,VLOOKUP(H752,'3-Productie normen'!A:S,VLOOKUP(N752,'3-Productie normen'!S:T,2,FALSE),FALSE)))</f>
        <v>0</v>
      </c>
      <c r="V752" s="176">
        <f t="shared" si="80"/>
        <v>0</v>
      </c>
      <c r="W752" s="176">
        <f t="shared" si="81"/>
        <v>0</v>
      </c>
      <c r="X752" s="176">
        <f t="shared" si="82"/>
        <v>0</v>
      </c>
      <c r="Y752" s="666">
        <f>VLOOKUP(H752,'3-Productie normen'!A:S,13,FALSE)</f>
        <v>3</v>
      </c>
      <c r="Z752" s="177"/>
      <c r="AB752" s="138">
        <f t="shared" si="83"/>
        <v>3840.0001525878997</v>
      </c>
    </row>
    <row r="753" spans="1:28" ht="14.1" customHeight="1">
      <c r="A753" s="152">
        <v>753</v>
      </c>
      <c r="B753" s="171" t="s">
        <v>986</v>
      </c>
      <c r="C753" s="566" t="s">
        <v>1893</v>
      </c>
      <c r="D753" s="526">
        <v>0</v>
      </c>
      <c r="E753" s="526" t="s">
        <v>1025</v>
      </c>
      <c r="F753" s="184" t="s">
        <v>110</v>
      </c>
      <c r="G753" s="184" t="s">
        <v>110</v>
      </c>
      <c r="H753" s="137" t="s">
        <v>110</v>
      </c>
      <c r="I753" s="184" t="s">
        <v>113</v>
      </c>
      <c r="J753" s="649">
        <v>15.800000190734901</v>
      </c>
      <c r="K753" s="484"/>
      <c r="L753" s="484"/>
      <c r="M753" s="484"/>
      <c r="N753" s="174">
        <v>200</v>
      </c>
      <c r="O753" s="174"/>
      <c r="P753" s="174"/>
      <c r="Q753" s="174"/>
      <c r="R753" s="175" t="e">
        <f t="shared" si="77"/>
        <v>#DIV/0!</v>
      </c>
      <c r="S753" s="175">
        <f t="shared" si="78"/>
        <v>0</v>
      </c>
      <c r="T753" s="175">
        <f t="shared" si="79"/>
        <v>0</v>
      </c>
      <c r="U753" s="176">
        <f>IF(N753="nio",0,IF(N753&gt;0,VLOOKUP(H753,'3-Productie normen'!A:S,VLOOKUP(N753,'3-Productie normen'!S:T,2,FALSE),FALSE)))</f>
        <v>0</v>
      </c>
      <c r="V753" s="176">
        <f t="shared" si="80"/>
        <v>0</v>
      </c>
      <c r="W753" s="176">
        <f t="shared" si="81"/>
        <v>0</v>
      </c>
      <c r="X753" s="176">
        <f t="shared" si="82"/>
        <v>0</v>
      </c>
      <c r="Y753" s="666">
        <f>VLOOKUP(H753,'3-Productie normen'!A:S,13,FALSE)</f>
        <v>4</v>
      </c>
      <c r="Z753" s="177"/>
      <c r="AB753" s="138">
        <f t="shared" si="83"/>
        <v>3160.0000381469799</v>
      </c>
    </row>
    <row r="754" spans="1:28" ht="14.1" customHeight="1">
      <c r="A754" s="152">
        <v>754</v>
      </c>
      <c r="B754" s="171" t="s">
        <v>986</v>
      </c>
      <c r="C754" s="566" t="s">
        <v>1893</v>
      </c>
      <c r="D754" s="526">
        <v>0</v>
      </c>
      <c r="E754" s="526" t="s">
        <v>1044</v>
      </c>
      <c r="F754" s="184" t="s">
        <v>112</v>
      </c>
      <c r="G754" s="184" t="s">
        <v>1321</v>
      </c>
      <c r="H754" s="184" t="s">
        <v>1</v>
      </c>
      <c r="I754" s="184" t="s">
        <v>113</v>
      </c>
      <c r="J754" s="649">
        <v>4.8000001907348597</v>
      </c>
      <c r="K754" s="484"/>
      <c r="L754" s="484"/>
      <c r="M754" s="484"/>
      <c r="N754" s="174">
        <v>200</v>
      </c>
      <c r="O754" s="174"/>
      <c r="P754" s="174"/>
      <c r="Q754" s="174"/>
      <c r="R754" s="175" t="e">
        <f t="shared" si="77"/>
        <v>#DIV/0!</v>
      </c>
      <c r="S754" s="175">
        <f t="shared" si="78"/>
        <v>0</v>
      </c>
      <c r="T754" s="175">
        <f t="shared" si="79"/>
        <v>0</v>
      </c>
      <c r="U754" s="176">
        <f>IF(N754="nio",0,IF(N754&gt;0,VLOOKUP(H754,'3-Productie normen'!A:S,VLOOKUP(N754,'3-Productie normen'!S:T,2,FALSE),FALSE)))</f>
        <v>0</v>
      </c>
      <c r="V754" s="176">
        <f t="shared" si="80"/>
        <v>0</v>
      </c>
      <c r="W754" s="176">
        <f t="shared" si="81"/>
        <v>0</v>
      </c>
      <c r="X754" s="176">
        <f t="shared" si="82"/>
        <v>0</v>
      </c>
      <c r="Y754" s="666">
        <f>VLOOKUP(H754,'3-Productie normen'!A:S,13,FALSE)</f>
        <v>3</v>
      </c>
      <c r="Z754" s="177"/>
      <c r="AB754" s="138">
        <f t="shared" si="83"/>
        <v>960.00003814697197</v>
      </c>
    </row>
    <row r="755" spans="1:28" ht="14.1" customHeight="1">
      <c r="A755" s="152">
        <v>755</v>
      </c>
      <c r="B755" s="171" t="s">
        <v>986</v>
      </c>
      <c r="C755" s="566" t="s">
        <v>1893</v>
      </c>
      <c r="D755" s="526">
        <v>0</v>
      </c>
      <c r="E755" s="526" t="s">
        <v>1052</v>
      </c>
      <c r="F755" s="184" t="s">
        <v>1050</v>
      </c>
      <c r="G755" s="184" t="s">
        <v>1322</v>
      </c>
      <c r="H755" s="184" t="s">
        <v>18</v>
      </c>
      <c r="I755" s="184" t="s">
        <v>113</v>
      </c>
      <c r="J755" s="649">
        <v>1.8999999761581401</v>
      </c>
      <c r="K755" s="484"/>
      <c r="L755" s="484"/>
      <c r="M755" s="484"/>
      <c r="N755" s="174">
        <v>200</v>
      </c>
      <c r="O755" s="174"/>
      <c r="P755" s="174"/>
      <c r="Q755" s="174"/>
      <c r="R755" s="175" t="e">
        <f t="shared" si="77"/>
        <v>#DIV/0!</v>
      </c>
      <c r="S755" s="175">
        <f t="shared" si="78"/>
        <v>0</v>
      </c>
      <c r="T755" s="175">
        <f t="shared" si="79"/>
        <v>0</v>
      </c>
      <c r="U755" s="176">
        <f>IF(N755="nio",0,IF(N755&gt;0,VLOOKUP(H755,'3-Productie normen'!A:S,VLOOKUP(N755,'3-Productie normen'!S:T,2,FALSE),FALSE)))</f>
        <v>0</v>
      </c>
      <c r="V755" s="176">
        <f t="shared" si="80"/>
        <v>0</v>
      </c>
      <c r="W755" s="176">
        <f t="shared" si="81"/>
        <v>0</v>
      </c>
      <c r="X755" s="176">
        <f t="shared" si="82"/>
        <v>0</v>
      </c>
      <c r="Y755" s="666">
        <f>VLOOKUP(H755,'3-Productie normen'!A:S,13,FALSE)</f>
        <v>3</v>
      </c>
      <c r="Z755" s="177"/>
      <c r="AB755" s="138">
        <f t="shared" si="83"/>
        <v>379.99999523162802</v>
      </c>
    </row>
    <row r="756" spans="1:28" ht="14.1" customHeight="1">
      <c r="A756" s="152">
        <v>756</v>
      </c>
      <c r="B756" s="171" t="s">
        <v>986</v>
      </c>
      <c r="C756" s="566" t="s">
        <v>1893</v>
      </c>
      <c r="D756" s="526">
        <v>0</v>
      </c>
      <c r="E756" s="526" t="s">
        <v>1030</v>
      </c>
      <c r="F756" s="184" t="s">
        <v>309</v>
      </c>
      <c r="G756" s="184" t="s">
        <v>1323</v>
      </c>
      <c r="H756" s="137" t="s">
        <v>18</v>
      </c>
      <c r="I756" s="184" t="s">
        <v>113</v>
      </c>
      <c r="J756" s="649">
        <v>1.29999995231628</v>
      </c>
      <c r="K756" s="484"/>
      <c r="L756" s="484"/>
      <c r="M756" s="484"/>
      <c r="N756" s="174">
        <v>200</v>
      </c>
      <c r="O756" s="174"/>
      <c r="P756" s="174"/>
      <c r="Q756" s="174"/>
      <c r="R756" s="175" t="e">
        <f t="shared" si="77"/>
        <v>#DIV/0!</v>
      </c>
      <c r="S756" s="175">
        <f t="shared" si="78"/>
        <v>0</v>
      </c>
      <c r="T756" s="175">
        <f t="shared" si="79"/>
        <v>0</v>
      </c>
      <c r="U756" s="176">
        <f>IF(N756="nio",0,IF(N756&gt;0,VLOOKUP(H756,'3-Productie normen'!A:S,VLOOKUP(N756,'3-Productie normen'!S:T,2,FALSE),FALSE)))</f>
        <v>0</v>
      </c>
      <c r="V756" s="176">
        <f t="shared" si="80"/>
        <v>0</v>
      </c>
      <c r="W756" s="176">
        <f t="shared" si="81"/>
        <v>0</v>
      </c>
      <c r="X756" s="176">
        <f t="shared" si="82"/>
        <v>0</v>
      </c>
      <c r="Y756" s="666">
        <f>VLOOKUP(H756,'3-Productie normen'!A:S,13,FALSE)</f>
        <v>3</v>
      </c>
      <c r="Z756" s="177"/>
      <c r="AB756" s="138">
        <f t="shared" si="83"/>
        <v>259.99999046325598</v>
      </c>
    </row>
    <row r="757" spans="1:28" ht="14.1" customHeight="1">
      <c r="A757" s="152">
        <v>757</v>
      </c>
      <c r="B757" s="171" t="s">
        <v>986</v>
      </c>
      <c r="C757" s="566" t="s">
        <v>1893</v>
      </c>
      <c r="D757" s="526">
        <v>0</v>
      </c>
      <c r="E757" s="526" t="s">
        <v>1022</v>
      </c>
      <c r="F757" s="184" t="s">
        <v>309</v>
      </c>
      <c r="G757" s="184" t="s">
        <v>1324</v>
      </c>
      <c r="H757" s="137" t="s">
        <v>18</v>
      </c>
      <c r="I757" s="184" t="s">
        <v>113</v>
      </c>
      <c r="J757" s="649">
        <v>1.29999995231628</v>
      </c>
      <c r="K757" s="484"/>
      <c r="L757" s="484"/>
      <c r="M757" s="484"/>
      <c r="N757" s="174">
        <v>200</v>
      </c>
      <c r="O757" s="174"/>
      <c r="P757" s="174"/>
      <c r="Q757" s="174"/>
      <c r="R757" s="175" t="e">
        <f t="shared" si="77"/>
        <v>#DIV/0!</v>
      </c>
      <c r="S757" s="175">
        <f t="shared" si="78"/>
        <v>0</v>
      </c>
      <c r="T757" s="175">
        <f t="shared" si="79"/>
        <v>0</v>
      </c>
      <c r="U757" s="176">
        <f>IF(N757="nio",0,IF(N757&gt;0,VLOOKUP(H757,'3-Productie normen'!A:S,VLOOKUP(N757,'3-Productie normen'!S:T,2,FALSE),FALSE)))</f>
        <v>0</v>
      </c>
      <c r="V757" s="176">
        <f t="shared" si="80"/>
        <v>0</v>
      </c>
      <c r="W757" s="176">
        <f t="shared" si="81"/>
        <v>0</v>
      </c>
      <c r="X757" s="176">
        <f t="shared" si="82"/>
        <v>0</v>
      </c>
      <c r="Y757" s="666">
        <f>VLOOKUP(H757,'3-Productie normen'!A:S,13,FALSE)</f>
        <v>3</v>
      </c>
      <c r="Z757" s="177"/>
      <c r="AB757" s="138">
        <f t="shared" si="83"/>
        <v>259.99999046325598</v>
      </c>
    </row>
    <row r="758" spans="1:28" ht="14.1" customHeight="1">
      <c r="A758" s="152">
        <v>758</v>
      </c>
      <c r="B758" s="171" t="s">
        <v>986</v>
      </c>
      <c r="C758" s="566" t="s">
        <v>1893</v>
      </c>
      <c r="D758" s="526">
        <v>0</v>
      </c>
      <c r="E758" s="526" t="s">
        <v>1019</v>
      </c>
      <c r="F758" s="184" t="s">
        <v>388</v>
      </c>
      <c r="G758" s="184" t="s">
        <v>388</v>
      </c>
      <c r="H758" s="180" t="s">
        <v>223</v>
      </c>
      <c r="I758" s="184" t="s">
        <v>113</v>
      </c>
      <c r="J758" s="649">
        <v>0</v>
      </c>
      <c r="K758" s="484"/>
      <c r="L758" s="484"/>
      <c r="M758" s="484"/>
      <c r="N758" s="174" t="s">
        <v>223</v>
      </c>
      <c r="O758" s="174"/>
      <c r="P758" s="174"/>
      <c r="Q758" s="174"/>
      <c r="R758" s="175">
        <f t="shared" si="77"/>
        <v>0</v>
      </c>
      <c r="S758" s="175">
        <f t="shared" si="78"/>
        <v>0</v>
      </c>
      <c r="T758" s="175">
        <f t="shared" si="79"/>
        <v>0</v>
      </c>
      <c r="U758" s="176">
        <f>IF(N758="nio",0,IF(N758&gt;0,VLOOKUP(H758,'3-Productie normen'!A:S,VLOOKUP(N758,'3-Productie normen'!S:T,2,FALSE),FALSE)))</f>
        <v>0</v>
      </c>
      <c r="V758" s="176">
        <f t="shared" si="80"/>
        <v>0</v>
      </c>
      <c r="W758" s="176">
        <f t="shared" si="81"/>
        <v>0</v>
      </c>
      <c r="X758" s="176">
        <f t="shared" si="82"/>
        <v>0</v>
      </c>
      <c r="Y758" s="666">
        <f>VLOOKUP(H758,'3-Productie normen'!A:S,13,FALSE)</f>
        <v>0</v>
      </c>
      <c r="Z758" s="177"/>
      <c r="AB758" s="138">
        <f t="shared" si="83"/>
        <v>0</v>
      </c>
    </row>
    <row r="759" spans="1:28" ht="14.1" customHeight="1">
      <c r="A759" s="152">
        <v>759</v>
      </c>
      <c r="B759" s="171" t="s">
        <v>986</v>
      </c>
      <c r="C759" s="566" t="s">
        <v>1893</v>
      </c>
      <c r="D759" s="526">
        <v>0</v>
      </c>
      <c r="E759" s="526" t="s">
        <v>1027</v>
      </c>
      <c r="F759" s="184" t="s">
        <v>1031</v>
      </c>
      <c r="G759" s="184" t="s">
        <v>1325</v>
      </c>
      <c r="H759" s="180" t="s">
        <v>223</v>
      </c>
      <c r="I759" s="184" t="s">
        <v>113</v>
      </c>
      <c r="J759" s="649">
        <v>0</v>
      </c>
      <c r="K759" s="484"/>
      <c r="L759" s="484"/>
      <c r="M759" s="484"/>
      <c r="N759" s="174" t="s">
        <v>223</v>
      </c>
      <c r="O759" s="174"/>
      <c r="P759" s="174"/>
      <c r="Q759" s="174"/>
      <c r="R759" s="175">
        <f t="shared" si="77"/>
        <v>0</v>
      </c>
      <c r="S759" s="175">
        <f t="shared" si="78"/>
        <v>0</v>
      </c>
      <c r="T759" s="175">
        <f t="shared" si="79"/>
        <v>0</v>
      </c>
      <c r="U759" s="176">
        <f>IF(N759="nio",0,IF(N759&gt;0,VLOOKUP(H759,'3-Productie normen'!A:S,VLOOKUP(N759,'3-Productie normen'!S:T,2,FALSE),FALSE)))</f>
        <v>0</v>
      </c>
      <c r="V759" s="176">
        <f t="shared" si="80"/>
        <v>0</v>
      </c>
      <c r="W759" s="176">
        <f t="shared" si="81"/>
        <v>0</v>
      </c>
      <c r="X759" s="176">
        <f t="shared" si="82"/>
        <v>0</v>
      </c>
      <c r="Y759" s="666">
        <f>VLOOKUP(H759,'3-Productie normen'!A:S,13,FALSE)</f>
        <v>0</v>
      </c>
      <c r="Z759" s="177"/>
      <c r="AB759" s="138">
        <f t="shared" si="83"/>
        <v>0</v>
      </c>
    </row>
    <row r="760" spans="1:28" ht="14.1" customHeight="1">
      <c r="A760" s="152">
        <v>760</v>
      </c>
      <c r="B760" s="171" t="s">
        <v>986</v>
      </c>
      <c r="C760" s="566" t="s">
        <v>1893</v>
      </c>
      <c r="D760" s="526">
        <v>0</v>
      </c>
      <c r="E760" s="526" t="s">
        <v>1035</v>
      </c>
      <c r="F760" s="184" t="s">
        <v>1031</v>
      </c>
      <c r="G760" s="184" t="s">
        <v>1262</v>
      </c>
      <c r="H760" s="180" t="s">
        <v>223</v>
      </c>
      <c r="I760" s="184" t="s">
        <v>113</v>
      </c>
      <c r="J760" s="649">
        <v>0</v>
      </c>
      <c r="K760" s="484"/>
      <c r="L760" s="484"/>
      <c r="M760" s="484"/>
      <c r="N760" s="174" t="s">
        <v>223</v>
      </c>
      <c r="O760" s="174"/>
      <c r="P760" s="174"/>
      <c r="Q760" s="174"/>
      <c r="R760" s="175">
        <f t="shared" si="77"/>
        <v>0</v>
      </c>
      <c r="S760" s="175">
        <f t="shared" si="78"/>
        <v>0</v>
      </c>
      <c r="T760" s="175">
        <f t="shared" si="79"/>
        <v>0</v>
      </c>
      <c r="U760" s="176">
        <f>IF(N760="nio",0,IF(N760&gt;0,VLOOKUP(H760,'3-Productie normen'!A:S,VLOOKUP(N760,'3-Productie normen'!S:T,2,FALSE),FALSE)))</f>
        <v>0</v>
      </c>
      <c r="V760" s="176">
        <f t="shared" si="80"/>
        <v>0</v>
      </c>
      <c r="W760" s="176">
        <f t="shared" si="81"/>
        <v>0</v>
      </c>
      <c r="X760" s="176">
        <f t="shared" si="82"/>
        <v>0</v>
      </c>
      <c r="Y760" s="666">
        <f>VLOOKUP(H760,'3-Productie normen'!A:S,13,FALSE)</f>
        <v>0</v>
      </c>
      <c r="Z760" s="177"/>
      <c r="AB760" s="138">
        <f t="shared" si="83"/>
        <v>0</v>
      </c>
    </row>
    <row r="761" spans="1:28" ht="14.1" customHeight="1">
      <c r="A761" s="152">
        <v>761</v>
      </c>
      <c r="B761" s="171" t="s">
        <v>986</v>
      </c>
      <c r="C761" s="566" t="s">
        <v>1893</v>
      </c>
      <c r="D761" s="526">
        <v>0</v>
      </c>
      <c r="E761" s="526" t="s">
        <v>1039</v>
      </c>
      <c r="F761" s="184" t="s">
        <v>1031</v>
      </c>
      <c r="G761" s="184" t="s">
        <v>1326</v>
      </c>
      <c r="H761" s="180" t="s">
        <v>223</v>
      </c>
      <c r="I761" s="184" t="s">
        <v>113</v>
      </c>
      <c r="J761" s="649">
        <v>0</v>
      </c>
      <c r="K761" s="484"/>
      <c r="L761" s="484"/>
      <c r="M761" s="484"/>
      <c r="N761" s="174" t="s">
        <v>223</v>
      </c>
      <c r="O761" s="174"/>
      <c r="P761" s="174"/>
      <c r="Q761" s="174"/>
      <c r="R761" s="175">
        <f t="shared" si="77"/>
        <v>0</v>
      </c>
      <c r="S761" s="175">
        <f t="shared" si="78"/>
        <v>0</v>
      </c>
      <c r="T761" s="175">
        <f t="shared" si="79"/>
        <v>0</v>
      </c>
      <c r="U761" s="176">
        <f>IF(N761="nio",0,IF(N761&gt;0,VLOOKUP(H761,'3-Productie normen'!A:S,VLOOKUP(N761,'3-Productie normen'!S:T,2,FALSE),FALSE)))</f>
        <v>0</v>
      </c>
      <c r="V761" s="176">
        <f t="shared" si="80"/>
        <v>0</v>
      </c>
      <c r="W761" s="176">
        <f t="shared" si="81"/>
        <v>0</v>
      </c>
      <c r="X761" s="176">
        <f t="shared" si="82"/>
        <v>0</v>
      </c>
      <c r="Y761" s="666">
        <f>VLOOKUP(H761,'3-Productie normen'!A:S,13,FALSE)</f>
        <v>0</v>
      </c>
      <c r="Z761" s="177"/>
      <c r="AB761" s="138">
        <f t="shared" si="83"/>
        <v>0</v>
      </c>
    </row>
    <row r="762" spans="1:28" ht="14.1" customHeight="1">
      <c r="A762" s="152">
        <v>762</v>
      </c>
      <c r="B762" s="171" t="s">
        <v>987</v>
      </c>
      <c r="C762" s="566" t="s">
        <v>1892</v>
      </c>
      <c r="D762" s="526">
        <v>0</v>
      </c>
      <c r="E762" s="526" t="s">
        <v>1027</v>
      </c>
      <c r="F762" s="184" t="s">
        <v>1250</v>
      </c>
      <c r="G762" s="184" t="s">
        <v>1251</v>
      </c>
      <c r="H762" s="184" t="s">
        <v>236</v>
      </c>
      <c r="I762" s="184" t="s">
        <v>1218</v>
      </c>
      <c r="J762" s="649">
        <v>202</v>
      </c>
      <c r="K762" s="484"/>
      <c r="L762" s="484"/>
      <c r="M762" s="484"/>
      <c r="N762" s="174">
        <v>200</v>
      </c>
      <c r="O762" s="174"/>
      <c r="P762" s="174"/>
      <c r="Q762" s="174"/>
      <c r="R762" s="175" t="e">
        <f t="shared" si="77"/>
        <v>#DIV/0!</v>
      </c>
      <c r="S762" s="175">
        <f t="shared" si="78"/>
        <v>0</v>
      </c>
      <c r="T762" s="175">
        <f t="shared" si="79"/>
        <v>0</v>
      </c>
      <c r="U762" s="176">
        <f>IF(N762="nio",0,IF(N762&gt;0,VLOOKUP(H762,'3-Productie normen'!A:S,VLOOKUP(N762,'3-Productie normen'!S:T,2,FALSE),FALSE)))</f>
        <v>0</v>
      </c>
      <c r="V762" s="176">
        <f t="shared" si="80"/>
        <v>0</v>
      </c>
      <c r="W762" s="176">
        <f t="shared" si="81"/>
        <v>0</v>
      </c>
      <c r="X762" s="176">
        <f t="shared" si="82"/>
        <v>0</v>
      </c>
      <c r="Y762" s="666">
        <f>VLOOKUP(H762,'3-Productie normen'!A:S,13,FALSE)</f>
        <v>5</v>
      </c>
      <c r="Z762" s="177"/>
      <c r="AB762" s="138">
        <f t="shared" si="83"/>
        <v>40400</v>
      </c>
    </row>
    <row r="763" spans="1:28" ht="14.1" customHeight="1">
      <c r="A763" s="152">
        <v>763</v>
      </c>
      <c r="B763" s="171" t="s">
        <v>987</v>
      </c>
      <c r="C763" s="566" t="s">
        <v>1892</v>
      </c>
      <c r="D763" s="526">
        <v>0</v>
      </c>
      <c r="E763" s="526" t="s">
        <v>1022</v>
      </c>
      <c r="F763" s="184" t="s">
        <v>1250</v>
      </c>
      <c r="G763" s="184" t="s">
        <v>1258</v>
      </c>
      <c r="H763" s="184" t="s">
        <v>1258</v>
      </c>
      <c r="I763" s="184" t="s">
        <v>1218</v>
      </c>
      <c r="J763" s="649">
        <v>39</v>
      </c>
      <c r="K763" s="484"/>
      <c r="L763" s="484"/>
      <c r="M763" s="484"/>
      <c r="N763" s="174">
        <v>12</v>
      </c>
      <c r="O763" s="174"/>
      <c r="P763" s="174"/>
      <c r="Q763" s="174"/>
      <c r="R763" s="175" t="e">
        <f t="shared" si="77"/>
        <v>#DIV/0!</v>
      </c>
      <c r="S763" s="175">
        <f t="shared" si="78"/>
        <v>0</v>
      </c>
      <c r="T763" s="175">
        <f t="shared" si="79"/>
        <v>0</v>
      </c>
      <c r="U763" s="176">
        <f>IF(N763="nio",0,IF(N763&gt;0,VLOOKUP(H763,'3-Productie normen'!A:S,VLOOKUP(N763,'3-Productie normen'!S:T,2,FALSE),FALSE)))</f>
        <v>0</v>
      </c>
      <c r="V763" s="176">
        <f t="shared" si="80"/>
        <v>0</v>
      </c>
      <c r="W763" s="176">
        <f t="shared" si="81"/>
        <v>0</v>
      </c>
      <c r="X763" s="176">
        <f t="shared" si="82"/>
        <v>0</v>
      </c>
      <c r="Y763" s="666">
        <f>VLOOKUP(H763,'3-Productie normen'!A:S,13,FALSE)</f>
        <v>5</v>
      </c>
      <c r="Z763" s="177"/>
      <c r="AB763" s="138">
        <f t="shared" si="83"/>
        <v>468</v>
      </c>
    </row>
    <row r="764" spans="1:28" ht="14.1" customHeight="1">
      <c r="A764" s="152">
        <v>764</v>
      </c>
      <c r="B764" s="171" t="s">
        <v>987</v>
      </c>
      <c r="C764" s="566" t="s">
        <v>1892</v>
      </c>
      <c r="D764" s="526">
        <v>0</v>
      </c>
      <c r="E764" s="526" t="s">
        <v>1030</v>
      </c>
      <c r="F764" s="184" t="s">
        <v>1046</v>
      </c>
      <c r="G764" s="184" t="s">
        <v>557</v>
      </c>
      <c r="H764" s="137" t="s">
        <v>1856</v>
      </c>
      <c r="I764" s="184" t="s">
        <v>113</v>
      </c>
      <c r="J764" s="649">
        <v>31.799999237060501</v>
      </c>
      <c r="K764" s="484"/>
      <c r="L764" s="484"/>
      <c r="M764" s="484"/>
      <c r="N764" s="174">
        <v>200</v>
      </c>
      <c r="O764" s="174"/>
      <c r="P764" s="174"/>
      <c r="Q764" s="174"/>
      <c r="R764" s="175" t="e">
        <f t="shared" si="77"/>
        <v>#DIV/0!</v>
      </c>
      <c r="S764" s="175">
        <f t="shared" si="78"/>
        <v>0</v>
      </c>
      <c r="T764" s="175">
        <f t="shared" si="79"/>
        <v>0</v>
      </c>
      <c r="U764" s="176">
        <f>IF(N764="nio",0,IF(N764&gt;0,VLOOKUP(H764,'3-Productie normen'!A:S,VLOOKUP(N764,'3-Productie normen'!S:T,2,FALSE),FALSE)))</f>
        <v>0</v>
      </c>
      <c r="V764" s="176">
        <f t="shared" si="80"/>
        <v>0</v>
      </c>
      <c r="W764" s="176">
        <f t="shared" si="81"/>
        <v>0</v>
      </c>
      <c r="X764" s="176">
        <f t="shared" si="82"/>
        <v>0</v>
      </c>
      <c r="Y764" s="666">
        <f>VLOOKUP(H764,'3-Productie normen'!A:S,13,FALSE)</f>
        <v>5</v>
      </c>
      <c r="Z764" s="177"/>
      <c r="AB764" s="138">
        <f t="shared" si="83"/>
        <v>6359.9998474121003</v>
      </c>
    </row>
    <row r="765" spans="1:28" ht="14.1" customHeight="1">
      <c r="A765" s="152">
        <v>765</v>
      </c>
      <c r="B765" s="171" t="s">
        <v>987</v>
      </c>
      <c r="C765" s="566" t="s">
        <v>1892</v>
      </c>
      <c r="D765" s="526">
        <v>0</v>
      </c>
      <c r="E765" s="526" t="s">
        <v>1049</v>
      </c>
      <c r="F765" s="184" t="s">
        <v>112</v>
      </c>
      <c r="G765" s="184" t="s">
        <v>1318</v>
      </c>
      <c r="H765" s="184" t="s">
        <v>1</v>
      </c>
      <c r="I765" s="184" t="s">
        <v>113</v>
      </c>
      <c r="J765" s="649">
        <v>23.399999618530298</v>
      </c>
      <c r="K765" s="484"/>
      <c r="L765" s="484"/>
      <c r="M765" s="484"/>
      <c r="N765" s="174">
        <v>200</v>
      </c>
      <c r="O765" s="174"/>
      <c r="P765" s="174"/>
      <c r="Q765" s="174"/>
      <c r="R765" s="175" t="e">
        <f t="shared" si="77"/>
        <v>#DIV/0!</v>
      </c>
      <c r="S765" s="175">
        <f t="shared" si="78"/>
        <v>0</v>
      </c>
      <c r="T765" s="175">
        <f t="shared" si="79"/>
        <v>0</v>
      </c>
      <c r="U765" s="176">
        <f>IF(N765="nio",0,IF(N765&gt;0,VLOOKUP(H765,'3-Productie normen'!A:S,VLOOKUP(N765,'3-Productie normen'!S:T,2,FALSE),FALSE)))</f>
        <v>0</v>
      </c>
      <c r="V765" s="176">
        <f t="shared" si="80"/>
        <v>0</v>
      </c>
      <c r="W765" s="176">
        <f t="shared" si="81"/>
        <v>0</v>
      </c>
      <c r="X765" s="176">
        <f t="shared" si="82"/>
        <v>0</v>
      </c>
      <c r="Y765" s="666">
        <f>VLOOKUP(H765,'3-Productie normen'!A:S,13,FALSE)</f>
        <v>3</v>
      </c>
      <c r="Z765" s="177"/>
      <c r="AB765" s="138">
        <f t="shared" si="83"/>
        <v>4679.9999237060592</v>
      </c>
    </row>
    <row r="766" spans="1:28" ht="14.1" customHeight="1">
      <c r="A766" s="152">
        <v>766</v>
      </c>
      <c r="B766" s="171" t="s">
        <v>987</v>
      </c>
      <c r="C766" s="566" t="s">
        <v>1892</v>
      </c>
      <c r="D766" s="526">
        <v>0</v>
      </c>
      <c r="E766" s="526" t="s">
        <v>1054</v>
      </c>
      <c r="F766" s="184" t="s">
        <v>112</v>
      </c>
      <c r="G766" s="184" t="s">
        <v>1317</v>
      </c>
      <c r="H766" s="184" t="s">
        <v>1</v>
      </c>
      <c r="I766" s="184" t="s">
        <v>113</v>
      </c>
      <c r="J766" s="649">
        <v>23.299999237060501</v>
      </c>
      <c r="K766" s="484"/>
      <c r="L766" s="484"/>
      <c r="M766" s="484"/>
      <c r="N766" s="174">
        <v>200</v>
      </c>
      <c r="O766" s="174"/>
      <c r="P766" s="174"/>
      <c r="Q766" s="174"/>
      <c r="R766" s="175" t="e">
        <f t="shared" si="77"/>
        <v>#DIV/0!</v>
      </c>
      <c r="S766" s="175">
        <f t="shared" si="78"/>
        <v>0</v>
      </c>
      <c r="T766" s="175">
        <f t="shared" si="79"/>
        <v>0</v>
      </c>
      <c r="U766" s="176">
        <f>IF(N766="nio",0,IF(N766&gt;0,VLOOKUP(H766,'3-Productie normen'!A:S,VLOOKUP(N766,'3-Productie normen'!S:T,2,FALSE),FALSE)))</f>
        <v>0</v>
      </c>
      <c r="V766" s="176">
        <f t="shared" si="80"/>
        <v>0</v>
      </c>
      <c r="W766" s="176">
        <f t="shared" si="81"/>
        <v>0</v>
      </c>
      <c r="X766" s="176">
        <f t="shared" si="82"/>
        <v>0</v>
      </c>
      <c r="Y766" s="666">
        <f>VLOOKUP(H766,'3-Productie normen'!A:S,13,FALSE)</f>
        <v>3</v>
      </c>
      <c r="Z766" s="177"/>
      <c r="AB766" s="138">
        <f t="shared" si="83"/>
        <v>4659.9998474121003</v>
      </c>
    </row>
    <row r="767" spans="1:28" ht="14.1" customHeight="1">
      <c r="A767" s="152">
        <v>767</v>
      </c>
      <c r="B767" s="171" t="s">
        <v>987</v>
      </c>
      <c r="C767" s="566" t="s">
        <v>1892</v>
      </c>
      <c r="D767" s="526">
        <v>0</v>
      </c>
      <c r="E767" s="526" t="s">
        <v>1043</v>
      </c>
      <c r="F767" s="184" t="s">
        <v>1050</v>
      </c>
      <c r="G767" s="184" t="s">
        <v>1327</v>
      </c>
      <c r="H767" s="184" t="s">
        <v>18</v>
      </c>
      <c r="I767" s="184" t="s">
        <v>113</v>
      </c>
      <c r="J767" s="649">
        <v>16.200000762939499</v>
      </c>
      <c r="K767" s="484"/>
      <c r="L767" s="484"/>
      <c r="M767" s="484"/>
      <c r="N767" s="174">
        <v>200</v>
      </c>
      <c r="O767" s="174"/>
      <c r="P767" s="174"/>
      <c r="Q767" s="174"/>
      <c r="R767" s="175" t="e">
        <f t="shared" si="77"/>
        <v>#DIV/0!</v>
      </c>
      <c r="S767" s="175">
        <f t="shared" si="78"/>
        <v>0</v>
      </c>
      <c r="T767" s="175">
        <f t="shared" si="79"/>
        <v>0</v>
      </c>
      <c r="U767" s="176">
        <f>IF(N767="nio",0,IF(N767&gt;0,VLOOKUP(H767,'3-Productie normen'!A:S,VLOOKUP(N767,'3-Productie normen'!S:T,2,FALSE),FALSE)))</f>
        <v>0</v>
      </c>
      <c r="V767" s="176">
        <f t="shared" si="80"/>
        <v>0</v>
      </c>
      <c r="W767" s="176">
        <f t="shared" si="81"/>
        <v>0</v>
      </c>
      <c r="X767" s="176">
        <f t="shared" si="82"/>
        <v>0</v>
      </c>
      <c r="Y767" s="666">
        <f>VLOOKUP(H767,'3-Productie normen'!A:S,13,FALSE)</f>
        <v>3</v>
      </c>
      <c r="Z767" s="177"/>
      <c r="AB767" s="138">
        <f t="shared" si="83"/>
        <v>3240.0001525878997</v>
      </c>
    </row>
    <row r="768" spans="1:28" ht="14.1" customHeight="1">
      <c r="A768" s="152">
        <v>768</v>
      </c>
      <c r="B768" s="171" t="s">
        <v>987</v>
      </c>
      <c r="C768" s="566" t="s">
        <v>1892</v>
      </c>
      <c r="D768" s="526">
        <v>0</v>
      </c>
      <c r="E768" s="526" t="s">
        <v>1044</v>
      </c>
      <c r="F768" s="184" t="s">
        <v>1050</v>
      </c>
      <c r="G768" s="184" t="s">
        <v>1328</v>
      </c>
      <c r="H768" s="184" t="s">
        <v>18</v>
      </c>
      <c r="I768" s="184" t="s">
        <v>113</v>
      </c>
      <c r="J768" s="649">
        <v>16.200000762939499</v>
      </c>
      <c r="K768" s="484"/>
      <c r="L768" s="484"/>
      <c r="M768" s="484"/>
      <c r="N768" s="174">
        <v>200</v>
      </c>
      <c r="O768" s="174"/>
      <c r="P768" s="174"/>
      <c r="Q768" s="174"/>
      <c r="R768" s="175" t="e">
        <f t="shared" si="77"/>
        <v>#DIV/0!</v>
      </c>
      <c r="S768" s="175">
        <f t="shared" si="78"/>
        <v>0</v>
      </c>
      <c r="T768" s="175">
        <f t="shared" si="79"/>
        <v>0</v>
      </c>
      <c r="U768" s="176">
        <f>IF(N768="nio",0,IF(N768&gt;0,VLOOKUP(H768,'3-Productie normen'!A:S,VLOOKUP(N768,'3-Productie normen'!S:T,2,FALSE),FALSE)))</f>
        <v>0</v>
      </c>
      <c r="V768" s="176">
        <f t="shared" si="80"/>
        <v>0</v>
      </c>
      <c r="W768" s="176">
        <f t="shared" si="81"/>
        <v>0</v>
      </c>
      <c r="X768" s="176">
        <f t="shared" si="82"/>
        <v>0</v>
      </c>
      <c r="Y768" s="666">
        <f>VLOOKUP(H768,'3-Productie normen'!A:S,13,FALSE)</f>
        <v>3</v>
      </c>
      <c r="Z768" s="177"/>
      <c r="AB768" s="138">
        <f t="shared" si="83"/>
        <v>3240.0001525878997</v>
      </c>
    </row>
    <row r="769" spans="1:28" ht="14.1" customHeight="1">
      <c r="A769" s="152">
        <v>769</v>
      </c>
      <c r="B769" s="171" t="s">
        <v>987</v>
      </c>
      <c r="C769" s="566" t="s">
        <v>1892</v>
      </c>
      <c r="D769" s="526">
        <v>0</v>
      </c>
      <c r="E769" s="526" t="s">
        <v>1025</v>
      </c>
      <c r="F769" s="184" t="s">
        <v>110</v>
      </c>
      <c r="G769" s="184" t="s">
        <v>110</v>
      </c>
      <c r="H769" s="137" t="s">
        <v>110</v>
      </c>
      <c r="I769" s="184" t="s">
        <v>113</v>
      </c>
      <c r="J769" s="649">
        <v>7.5999999046325701</v>
      </c>
      <c r="K769" s="484"/>
      <c r="L769" s="484"/>
      <c r="M769" s="484"/>
      <c r="N769" s="174">
        <v>200</v>
      </c>
      <c r="O769" s="174"/>
      <c r="P769" s="174"/>
      <c r="Q769" s="174"/>
      <c r="R769" s="175" t="e">
        <f t="shared" si="77"/>
        <v>#DIV/0!</v>
      </c>
      <c r="S769" s="175">
        <f t="shared" si="78"/>
        <v>0</v>
      </c>
      <c r="T769" s="175">
        <f t="shared" si="79"/>
        <v>0</v>
      </c>
      <c r="U769" s="176">
        <f>IF(N769="nio",0,IF(N769&gt;0,VLOOKUP(H769,'3-Productie normen'!A:S,VLOOKUP(N769,'3-Productie normen'!S:T,2,FALSE),FALSE)))</f>
        <v>0</v>
      </c>
      <c r="V769" s="176">
        <f t="shared" si="80"/>
        <v>0</v>
      </c>
      <c r="W769" s="176">
        <f t="shared" si="81"/>
        <v>0</v>
      </c>
      <c r="X769" s="176">
        <f t="shared" si="82"/>
        <v>0</v>
      </c>
      <c r="Y769" s="666">
        <f>VLOOKUP(H769,'3-Productie normen'!A:S,13,FALSE)</f>
        <v>4</v>
      </c>
      <c r="Z769" s="177"/>
      <c r="AB769" s="138">
        <f t="shared" si="83"/>
        <v>1519.9999809265141</v>
      </c>
    </row>
    <row r="770" spans="1:28" ht="14.1" customHeight="1">
      <c r="A770" s="152">
        <v>770</v>
      </c>
      <c r="B770" s="171" t="s">
        <v>987</v>
      </c>
      <c r="C770" s="566" t="s">
        <v>1892</v>
      </c>
      <c r="D770" s="526">
        <v>0</v>
      </c>
      <c r="E770" s="526" t="s">
        <v>1064</v>
      </c>
      <c r="F770" s="184" t="s">
        <v>1127</v>
      </c>
      <c r="G770" s="184" t="s">
        <v>1321</v>
      </c>
      <c r="H770" s="184" t="s">
        <v>1</v>
      </c>
      <c r="I770" s="184" t="s">
        <v>320</v>
      </c>
      <c r="J770" s="649">
        <v>7.5999999046325701</v>
      </c>
      <c r="K770" s="484"/>
      <c r="L770" s="484"/>
      <c r="M770" s="484"/>
      <c r="N770" s="174">
        <v>200</v>
      </c>
      <c r="O770" s="174"/>
      <c r="P770" s="174"/>
      <c r="Q770" s="174"/>
      <c r="R770" s="175" t="e">
        <f t="shared" si="77"/>
        <v>#DIV/0!</v>
      </c>
      <c r="S770" s="175">
        <f t="shared" si="78"/>
        <v>0</v>
      </c>
      <c r="T770" s="175">
        <f t="shared" si="79"/>
        <v>0</v>
      </c>
      <c r="U770" s="176">
        <f>IF(N770="nio",0,IF(N770&gt;0,VLOOKUP(H770,'3-Productie normen'!A:S,VLOOKUP(N770,'3-Productie normen'!S:T,2,FALSE),FALSE)))</f>
        <v>0</v>
      </c>
      <c r="V770" s="176">
        <f t="shared" si="80"/>
        <v>0</v>
      </c>
      <c r="W770" s="176">
        <f t="shared" si="81"/>
        <v>0</v>
      </c>
      <c r="X770" s="176">
        <f t="shared" si="82"/>
        <v>0</v>
      </c>
      <c r="Y770" s="666">
        <f>VLOOKUP(H770,'3-Productie normen'!A:S,13,FALSE)</f>
        <v>3</v>
      </c>
      <c r="Z770" s="177"/>
      <c r="AB770" s="138">
        <f t="shared" si="83"/>
        <v>1519.9999809265141</v>
      </c>
    </row>
    <row r="771" spans="1:28" ht="14.1" customHeight="1">
      <c r="A771" s="152">
        <v>771</v>
      </c>
      <c r="B771" s="171" t="s">
        <v>987</v>
      </c>
      <c r="C771" s="566" t="s">
        <v>1892</v>
      </c>
      <c r="D771" s="526">
        <v>0</v>
      </c>
      <c r="E771" s="526" t="s">
        <v>1035</v>
      </c>
      <c r="F771" s="184" t="s">
        <v>309</v>
      </c>
      <c r="G771" s="184" t="s">
        <v>1329</v>
      </c>
      <c r="H771" s="137" t="s">
        <v>18</v>
      </c>
      <c r="I771" s="184" t="s">
        <v>113</v>
      </c>
      <c r="J771" s="649">
        <v>2.4000000953674299</v>
      </c>
      <c r="K771" s="484"/>
      <c r="L771" s="484"/>
      <c r="M771" s="484"/>
      <c r="N771" s="174">
        <v>200</v>
      </c>
      <c r="O771" s="174"/>
      <c r="P771" s="174"/>
      <c r="Q771" s="174"/>
      <c r="R771" s="175" t="e">
        <f t="shared" si="77"/>
        <v>#DIV/0!</v>
      </c>
      <c r="S771" s="175">
        <f t="shared" si="78"/>
        <v>0</v>
      </c>
      <c r="T771" s="175">
        <f t="shared" si="79"/>
        <v>0</v>
      </c>
      <c r="U771" s="176">
        <f>IF(N771="nio",0,IF(N771&gt;0,VLOOKUP(H771,'3-Productie normen'!A:S,VLOOKUP(N771,'3-Productie normen'!S:T,2,FALSE),FALSE)))</f>
        <v>0</v>
      </c>
      <c r="V771" s="176">
        <f t="shared" si="80"/>
        <v>0</v>
      </c>
      <c r="W771" s="176">
        <f t="shared" si="81"/>
        <v>0</v>
      </c>
      <c r="X771" s="176">
        <f t="shared" si="82"/>
        <v>0</v>
      </c>
      <c r="Y771" s="666">
        <f>VLOOKUP(H771,'3-Productie normen'!A:S,13,FALSE)</f>
        <v>3</v>
      </c>
      <c r="Z771" s="177"/>
      <c r="AB771" s="138">
        <f t="shared" si="83"/>
        <v>480.00001907348599</v>
      </c>
    </row>
    <row r="772" spans="1:28" ht="14.1" customHeight="1">
      <c r="A772" s="152">
        <v>772</v>
      </c>
      <c r="B772" s="171" t="s">
        <v>987</v>
      </c>
      <c r="C772" s="566" t="s">
        <v>1892</v>
      </c>
      <c r="D772" s="526">
        <v>0</v>
      </c>
      <c r="E772" s="526" t="s">
        <v>1053</v>
      </c>
      <c r="F772" s="184" t="s">
        <v>309</v>
      </c>
      <c r="G772" s="184" t="s">
        <v>1324</v>
      </c>
      <c r="H772" s="137" t="s">
        <v>18</v>
      </c>
      <c r="I772" s="184" t="s">
        <v>113</v>
      </c>
      <c r="J772" s="649">
        <v>1.29999995231628</v>
      </c>
      <c r="K772" s="484"/>
      <c r="L772" s="484"/>
      <c r="M772" s="484"/>
      <c r="N772" s="174">
        <v>200</v>
      </c>
      <c r="O772" s="174"/>
      <c r="P772" s="174"/>
      <c r="Q772" s="174"/>
      <c r="R772" s="175" t="e">
        <f t="shared" si="77"/>
        <v>#DIV/0!</v>
      </c>
      <c r="S772" s="175">
        <f t="shared" si="78"/>
        <v>0</v>
      </c>
      <c r="T772" s="175">
        <f t="shared" si="79"/>
        <v>0</v>
      </c>
      <c r="U772" s="176">
        <f>IF(N772="nio",0,IF(N772&gt;0,VLOOKUP(H772,'3-Productie normen'!A:S,VLOOKUP(N772,'3-Productie normen'!S:T,2,FALSE),FALSE)))</f>
        <v>0</v>
      </c>
      <c r="V772" s="176">
        <f t="shared" si="80"/>
        <v>0</v>
      </c>
      <c r="W772" s="176">
        <f t="shared" si="81"/>
        <v>0</v>
      </c>
      <c r="X772" s="176">
        <f t="shared" si="82"/>
        <v>0</v>
      </c>
      <c r="Y772" s="666">
        <f>VLOOKUP(H772,'3-Productie normen'!A:S,13,FALSE)</f>
        <v>3</v>
      </c>
      <c r="Z772" s="177"/>
      <c r="AB772" s="138">
        <f t="shared" si="83"/>
        <v>259.99999046325598</v>
      </c>
    </row>
    <row r="773" spans="1:28" ht="14.1" customHeight="1">
      <c r="A773" s="152">
        <v>773</v>
      </c>
      <c r="B773" s="171" t="s">
        <v>987</v>
      </c>
      <c r="C773" s="566" t="s">
        <v>1892</v>
      </c>
      <c r="D773" s="526">
        <v>0</v>
      </c>
      <c r="E773" s="526" t="s">
        <v>1039</v>
      </c>
      <c r="F773" s="184" t="s">
        <v>1050</v>
      </c>
      <c r="G773" s="184" t="s">
        <v>1330</v>
      </c>
      <c r="H773" s="184" t="s">
        <v>18</v>
      </c>
      <c r="I773" s="184" t="s">
        <v>113</v>
      </c>
      <c r="J773" s="649">
        <v>1.29999995231628</v>
      </c>
      <c r="K773" s="484"/>
      <c r="L773" s="484"/>
      <c r="M773" s="484"/>
      <c r="N773" s="174">
        <v>200</v>
      </c>
      <c r="O773" s="174"/>
      <c r="P773" s="174"/>
      <c r="Q773" s="174"/>
      <c r="R773" s="175" t="e">
        <f t="shared" si="77"/>
        <v>#DIV/0!</v>
      </c>
      <c r="S773" s="175">
        <f t="shared" si="78"/>
        <v>0</v>
      </c>
      <c r="T773" s="175">
        <f t="shared" si="79"/>
        <v>0</v>
      </c>
      <c r="U773" s="176">
        <f>IF(N773="nio",0,IF(N773&gt;0,VLOOKUP(H773,'3-Productie normen'!A:S,VLOOKUP(N773,'3-Productie normen'!S:T,2,FALSE),FALSE)))</f>
        <v>0</v>
      </c>
      <c r="V773" s="176">
        <f t="shared" si="80"/>
        <v>0</v>
      </c>
      <c r="W773" s="176">
        <f t="shared" si="81"/>
        <v>0</v>
      </c>
      <c r="X773" s="176">
        <f t="shared" si="82"/>
        <v>0</v>
      </c>
      <c r="Y773" s="666">
        <f>VLOOKUP(H773,'3-Productie normen'!A:S,13,FALSE)</f>
        <v>3</v>
      </c>
      <c r="Z773" s="177"/>
      <c r="AB773" s="138">
        <f t="shared" si="83"/>
        <v>259.99999046325598</v>
      </c>
    </row>
    <row r="774" spans="1:28" ht="14.1" customHeight="1">
      <c r="A774" s="152">
        <v>774</v>
      </c>
      <c r="B774" s="171" t="s">
        <v>987</v>
      </c>
      <c r="C774" s="566" t="s">
        <v>1892</v>
      </c>
      <c r="D774" s="526">
        <v>0</v>
      </c>
      <c r="E774" s="526" t="s">
        <v>1061</v>
      </c>
      <c r="F774" s="184" t="s">
        <v>1050</v>
      </c>
      <c r="G774" s="184" t="s">
        <v>1331</v>
      </c>
      <c r="H774" s="184" t="s">
        <v>18</v>
      </c>
      <c r="I774" s="184" t="s">
        <v>113</v>
      </c>
      <c r="J774" s="649">
        <v>1.29999995231628</v>
      </c>
      <c r="K774" s="484"/>
      <c r="L774" s="484"/>
      <c r="M774" s="484"/>
      <c r="N774" s="174">
        <v>200</v>
      </c>
      <c r="O774" s="174"/>
      <c r="P774" s="174"/>
      <c r="Q774" s="174"/>
      <c r="R774" s="175" t="e">
        <f t="shared" si="77"/>
        <v>#DIV/0!</v>
      </c>
      <c r="S774" s="175">
        <f t="shared" si="78"/>
        <v>0</v>
      </c>
      <c r="T774" s="175">
        <f t="shared" si="79"/>
        <v>0</v>
      </c>
      <c r="U774" s="176">
        <f>IF(N774="nio",0,IF(N774&gt;0,VLOOKUP(H774,'3-Productie normen'!A:S,VLOOKUP(N774,'3-Productie normen'!S:T,2,FALSE),FALSE)))</f>
        <v>0</v>
      </c>
      <c r="V774" s="176">
        <f t="shared" si="80"/>
        <v>0</v>
      </c>
      <c r="W774" s="176">
        <f t="shared" si="81"/>
        <v>0</v>
      </c>
      <c r="X774" s="176">
        <f t="shared" si="82"/>
        <v>0</v>
      </c>
      <c r="Y774" s="666">
        <f>VLOOKUP(H774,'3-Productie normen'!A:S,13,FALSE)</f>
        <v>3</v>
      </c>
      <c r="Z774" s="177"/>
      <c r="AB774" s="138">
        <f t="shared" si="83"/>
        <v>259.99999046325598</v>
      </c>
    </row>
    <row r="775" spans="1:28" ht="14.1" customHeight="1">
      <c r="A775" s="152">
        <v>775</v>
      </c>
      <c r="B775" s="171" t="s">
        <v>987</v>
      </c>
      <c r="C775" s="566" t="s">
        <v>1892</v>
      </c>
      <c r="D775" s="526">
        <v>0</v>
      </c>
      <c r="E775" s="526" t="s">
        <v>1041</v>
      </c>
      <c r="F775" s="184" t="s">
        <v>309</v>
      </c>
      <c r="G775" s="184" t="s">
        <v>1323</v>
      </c>
      <c r="H775" s="137" t="s">
        <v>18</v>
      </c>
      <c r="I775" s="184" t="s">
        <v>113</v>
      </c>
      <c r="J775" s="649">
        <v>1.29999995231628</v>
      </c>
      <c r="K775" s="484"/>
      <c r="L775" s="484"/>
      <c r="M775" s="484"/>
      <c r="N775" s="174">
        <v>200</v>
      </c>
      <c r="O775" s="174"/>
      <c r="P775" s="174"/>
      <c r="Q775" s="174"/>
      <c r="R775" s="175" t="e">
        <f t="shared" si="77"/>
        <v>#DIV/0!</v>
      </c>
      <c r="S775" s="175">
        <f t="shared" si="78"/>
        <v>0</v>
      </c>
      <c r="T775" s="175">
        <f t="shared" si="79"/>
        <v>0</v>
      </c>
      <c r="U775" s="176">
        <f>IF(N775="nio",0,IF(N775&gt;0,VLOOKUP(H775,'3-Productie normen'!A:S,VLOOKUP(N775,'3-Productie normen'!S:T,2,FALSE),FALSE)))</f>
        <v>0</v>
      </c>
      <c r="V775" s="176">
        <f t="shared" si="80"/>
        <v>0</v>
      </c>
      <c r="W775" s="176">
        <f t="shared" si="81"/>
        <v>0</v>
      </c>
      <c r="X775" s="176">
        <f t="shared" si="82"/>
        <v>0</v>
      </c>
      <c r="Y775" s="666">
        <f>VLOOKUP(H775,'3-Productie normen'!A:S,13,FALSE)</f>
        <v>3</v>
      </c>
      <c r="Z775" s="177"/>
      <c r="AB775" s="138">
        <f t="shared" si="83"/>
        <v>259.99999046325598</v>
      </c>
    </row>
    <row r="776" spans="1:28" ht="14.1" customHeight="1">
      <c r="A776" s="152">
        <v>776</v>
      </c>
      <c r="B776" s="171" t="s">
        <v>987</v>
      </c>
      <c r="C776" s="566" t="s">
        <v>1892</v>
      </c>
      <c r="D776" s="526">
        <v>0</v>
      </c>
      <c r="E776" s="526" t="s">
        <v>1029</v>
      </c>
      <c r="F776" s="184" t="s">
        <v>1031</v>
      </c>
      <c r="G776" s="184" t="s">
        <v>1261</v>
      </c>
      <c r="H776" s="180" t="s">
        <v>223</v>
      </c>
      <c r="I776" s="184" t="s">
        <v>111</v>
      </c>
      <c r="J776" s="649">
        <v>0</v>
      </c>
      <c r="K776" s="484"/>
      <c r="L776" s="484"/>
      <c r="M776" s="484"/>
      <c r="N776" s="174" t="s">
        <v>223</v>
      </c>
      <c r="O776" s="174"/>
      <c r="P776" s="174"/>
      <c r="Q776" s="174"/>
      <c r="R776" s="175">
        <f t="shared" si="77"/>
        <v>0</v>
      </c>
      <c r="S776" s="175">
        <f t="shared" si="78"/>
        <v>0</v>
      </c>
      <c r="T776" s="175">
        <f t="shared" si="79"/>
        <v>0</v>
      </c>
      <c r="U776" s="176">
        <f>IF(N776="nio",0,IF(N776&gt;0,VLOOKUP(H776,'3-Productie normen'!A:S,VLOOKUP(N776,'3-Productie normen'!S:T,2,FALSE),FALSE)))</f>
        <v>0</v>
      </c>
      <c r="V776" s="176">
        <f t="shared" si="80"/>
        <v>0</v>
      </c>
      <c r="W776" s="176">
        <f t="shared" si="81"/>
        <v>0</v>
      </c>
      <c r="X776" s="176">
        <f t="shared" si="82"/>
        <v>0</v>
      </c>
      <c r="Y776" s="666">
        <f>VLOOKUP(H776,'3-Productie normen'!A:S,13,FALSE)</f>
        <v>0</v>
      </c>
      <c r="Z776" s="177"/>
      <c r="AB776" s="138">
        <f t="shared" si="83"/>
        <v>0</v>
      </c>
    </row>
    <row r="777" spans="1:28" ht="14.1" customHeight="1">
      <c r="A777" s="152">
        <v>777</v>
      </c>
      <c r="B777" s="171" t="s">
        <v>987</v>
      </c>
      <c r="C777" s="566" t="s">
        <v>1892</v>
      </c>
      <c r="D777" s="526">
        <v>0</v>
      </c>
      <c r="E777" s="526" t="s">
        <v>1034</v>
      </c>
      <c r="F777" s="184" t="s">
        <v>1031</v>
      </c>
      <c r="G777" s="184" t="s">
        <v>1261</v>
      </c>
      <c r="H777" s="180" t="s">
        <v>223</v>
      </c>
      <c r="I777" s="184" t="s">
        <v>111</v>
      </c>
      <c r="J777" s="649">
        <v>0</v>
      </c>
      <c r="K777" s="484"/>
      <c r="L777" s="484"/>
      <c r="M777" s="484"/>
      <c r="N777" s="174" t="s">
        <v>223</v>
      </c>
      <c r="O777" s="174"/>
      <c r="P777" s="174"/>
      <c r="Q777" s="174"/>
      <c r="R777" s="175">
        <f t="shared" si="77"/>
        <v>0</v>
      </c>
      <c r="S777" s="175">
        <f t="shared" si="78"/>
        <v>0</v>
      </c>
      <c r="T777" s="175">
        <f t="shared" si="79"/>
        <v>0</v>
      </c>
      <c r="U777" s="176">
        <f>IF(N777="nio",0,IF(N777&gt;0,VLOOKUP(H777,'3-Productie normen'!A:S,VLOOKUP(N777,'3-Productie normen'!S:T,2,FALSE),FALSE)))</f>
        <v>0</v>
      </c>
      <c r="V777" s="176">
        <f t="shared" si="80"/>
        <v>0</v>
      </c>
      <c r="W777" s="176">
        <f t="shared" si="81"/>
        <v>0</v>
      </c>
      <c r="X777" s="176">
        <f t="shared" si="82"/>
        <v>0</v>
      </c>
      <c r="Y777" s="666">
        <f>VLOOKUP(H777,'3-Productie normen'!A:S,13,FALSE)</f>
        <v>0</v>
      </c>
      <c r="Z777" s="177"/>
      <c r="AB777" s="138">
        <f t="shared" si="83"/>
        <v>0</v>
      </c>
    </row>
    <row r="778" spans="1:28" ht="14.1" customHeight="1">
      <c r="A778" s="152">
        <v>778</v>
      </c>
      <c r="B778" s="171" t="s">
        <v>987</v>
      </c>
      <c r="C778" s="566" t="s">
        <v>1892</v>
      </c>
      <c r="D778" s="526">
        <v>0</v>
      </c>
      <c r="E778" s="526" t="s">
        <v>1052</v>
      </c>
      <c r="F778" s="184" t="s">
        <v>1028</v>
      </c>
      <c r="G778" s="184" t="s">
        <v>1332</v>
      </c>
      <c r="H778" s="180" t="s">
        <v>223</v>
      </c>
      <c r="I778" s="184" t="s">
        <v>114</v>
      </c>
      <c r="J778" s="649">
        <v>0</v>
      </c>
      <c r="K778" s="484"/>
      <c r="L778" s="484"/>
      <c r="M778" s="484"/>
      <c r="N778" s="174" t="s">
        <v>223</v>
      </c>
      <c r="O778" s="174"/>
      <c r="P778" s="174"/>
      <c r="Q778" s="174"/>
      <c r="R778" s="175">
        <f t="shared" ref="R778:R841" si="84">IF(N778="nio",0,IF(N778&gt;0,N778*J778/U778,0))*K778</f>
        <v>0</v>
      </c>
      <c r="S778" s="175">
        <f t="shared" ref="S778:S841" si="85">IF(O778&gt;0,O778*J778/V778,0)*L778</f>
        <v>0</v>
      </c>
      <c r="T778" s="175">
        <f t="shared" ref="T778:T841" si="86">IF(P778&gt;0,P778*J778/W778,0)*M778</f>
        <v>0</v>
      </c>
      <c r="U778" s="176">
        <f>IF(N778="nio",0,IF(N778&gt;0,VLOOKUP(H778,'3-Productie normen'!A:S,VLOOKUP(N778,'3-Productie normen'!S:T,2,FALSE),FALSE)))</f>
        <v>0</v>
      </c>
      <c r="V778" s="176">
        <f t="shared" ref="V778:V841" si="87">IF(O778&gt;0,U778*$V$8,0)</f>
        <v>0</v>
      </c>
      <c r="W778" s="176">
        <f t="shared" ref="W778:W841" si="88">IF(P778&gt;0,U778*$W$8,0)</f>
        <v>0</v>
      </c>
      <c r="X778" s="176">
        <f t="shared" ref="X778:X841" si="89">IF(Q778&gt;0,U778*$X$8,0)</f>
        <v>0</v>
      </c>
      <c r="Y778" s="666">
        <f>VLOOKUP(H778,'3-Productie normen'!A:S,13,FALSE)</f>
        <v>0</v>
      </c>
      <c r="Z778" s="177"/>
      <c r="AB778" s="138">
        <f t="shared" ref="AB778:AB841" si="90">SUM(N778:P778)*J778</f>
        <v>0</v>
      </c>
    </row>
    <row r="779" spans="1:28" ht="14.1" customHeight="1">
      <c r="A779" s="152">
        <v>779</v>
      </c>
      <c r="B779" s="171" t="s">
        <v>987</v>
      </c>
      <c r="C779" s="566" t="s">
        <v>1892</v>
      </c>
      <c r="D779" s="526">
        <v>0</v>
      </c>
      <c r="E779" s="526" t="s">
        <v>1019</v>
      </c>
      <c r="F779" s="184" t="s">
        <v>1028</v>
      </c>
      <c r="G779" s="184" t="s">
        <v>1332</v>
      </c>
      <c r="H779" s="180" t="s">
        <v>223</v>
      </c>
      <c r="I779" s="184" t="s">
        <v>114</v>
      </c>
      <c r="J779" s="649">
        <v>0</v>
      </c>
      <c r="K779" s="484"/>
      <c r="L779" s="484"/>
      <c r="M779" s="484"/>
      <c r="N779" s="174" t="s">
        <v>223</v>
      </c>
      <c r="O779" s="174"/>
      <c r="P779" s="174"/>
      <c r="Q779" s="174"/>
      <c r="R779" s="175">
        <f t="shared" si="84"/>
        <v>0</v>
      </c>
      <c r="S779" s="175">
        <f t="shared" si="85"/>
        <v>0</v>
      </c>
      <c r="T779" s="175">
        <f t="shared" si="86"/>
        <v>0</v>
      </c>
      <c r="U779" s="176">
        <f>IF(N779="nio",0,IF(N779&gt;0,VLOOKUP(H779,'3-Productie normen'!A:S,VLOOKUP(N779,'3-Productie normen'!S:T,2,FALSE),FALSE)))</f>
        <v>0</v>
      </c>
      <c r="V779" s="176">
        <f t="shared" si="87"/>
        <v>0</v>
      </c>
      <c r="W779" s="176">
        <f t="shared" si="88"/>
        <v>0</v>
      </c>
      <c r="X779" s="176">
        <f t="shared" si="89"/>
        <v>0</v>
      </c>
      <c r="Y779" s="666">
        <f>VLOOKUP(H779,'3-Productie normen'!A:S,13,FALSE)</f>
        <v>0</v>
      </c>
      <c r="Z779" s="177"/>
      <c r="AB779" s="138">
        <f t="shared" si="90"/>
        <v>0</v>
      </c>
    </row>
    <row r="780" spans="1:28" ht="14.1" customHeight="1">
      <c r="A780" s="152">
        <v>780</v>
      </c>
      <c r="B780" s="171" t="s">
        <v>988</v>
      </c>
      <c r="C780" s="566" t="s">
        <v>1891</v>
      </c>
      <c r="D780" s="526">
        <v>0</v>
      </c>
      <c r="E780" s="526" t="s">
        <v>1064</v>
      </c>
      <c r="F780" s="184" t="s">
        <v>1250</v>
      </c>
      <c r="G780" s="184" t="s">
        <v>1251</v>
      </c>
      <c r="H780" s="184" t="s">
        <v>236</v>
      </c>
      <c r="I780" s="184" t="s">
        <v>1218</v>
      </c>
      <c r="J780" s="649">
        <v>252</v>
      </c>
      <c r="K780" s="484"/>
      <c r="L780" s="484"/>
      <c r="M780" s="484"/>
      <c r="N780" s="174">
        <v>200</v>
      </c>
      <c r="O780" s="174"/>
      <c r="P780" s="174"/>
      <c r="Q780" s="174"/>
      <c r="R780" s="175" t="e">
        <f t="shared" si="84"/>
        <v>#DIV/0!</v>
      </c>
      <c r="S780" s="175">
        <f t="shared" si="85"/>
        <v>0</v>
      </c>
      <c r="T780" s="175">
        <f t="shared" si="86"/>
        <v>0</v>
      </c>
      <c r="U780" s="176">
        <f>IF(N780="nio",0,IF(N780&gt;0,VLOOKUP(H780,'3-Productie normen'!A:S,VLOOKUP(N780,'3-Productie normen'!S:T,2,FALSE),FALSE)))</f>
        <v>0</v>
      </c>
      <c r="V780" s="176">
        <f t="shared" si="87"/>
        <v>0</v>
      </c>
      <c r="W780" s="176">
        <f t="shared" si="88"/>
        <v>0</v>
      </c>
      <c r="X780" s="176">
        <f t="shared" si="89"/>
        <v>0</v>
      </c>
      <c r="Y780" s="666">
        <f>VLOOKUP(H780,'3-Productie normen'!A:S,13,FALSE)</f>
        <v>5</v>
      </c>
      <c r="Z780" s="177"/>
      <c r="AB780" s="138">
        <f t="shared" si="90"/>
        <v>50400</v>
      </c>
    </row>
    <row r="781" spans="1:28" ht="14.1" customHeight="1">
      <c r="A781" s="152">
        <v>781</v>
      </c>
      <c r="B781" s="171" t="s">
        <v>988</v>
      </c>
      <c r="C781" s="566" t="s">
        <v>1891</v>
      </c>
      <c r="D781" s="526">
        <v>0</v>
      </c>
      <c r="E781" s="526" t="s">
        <v>1049</v>
      </c>
      <c r="F781" s="184" t="s">
        <v>1250</v>
      </c>
      <c r="G781" s="184" t="s">
        <v>1258</v>
      </c>
      <c r="H781" s="184" t="s">
        <v>1258</v>
      </c>
      <c r="I781" s="184" t="s">
        <v>1218</v>
      </c>
      <c r="J781" s="649">
        <v>38.400001525878899</v>
      </c>
      <c r="K781" s="484"/>
      <c r="L781" s="484"/>
      <c r="M781" s="484"/>
      <c r="N781" s="174">
        <v>12</v>
      </c>
      <c r="O781" s="174"/>
      <c r="P781" s="174"/>
      <c r="Q781" s="174"/>
      <c r="R781" s="175" t="e">
        <f t="shared" si="84"/>
        <v>#DIV/0!</v>
      </c>
      <c r="S781" s="175">
        <f t="shared" si="85"/>
        <v>0</v>
      </c>
      <c r="T781" s="175">
        <f t="shared" si="86"/>
        <v>0</v>
      </c>
      <c r="U781" s="176">
        <f>IF(N781="nio",0,IF(N781&gt;0,VLOOKUP(H781,'3-Productie normen'!A:S,VLOOKUP(N781,'3-Productie normen'!S:T,2,FALSE),FALSE)))</f>
        <v>0</v>
      </c>
      <c r="V781" s="176">
        <f t="shared" si="87"/>
        <v>0</v>
      </c>
      <c r="W781" s="176">
        <f t="shared" si="88"/>
        <v>0</v>
      </c>
      <c r="X781" s="176">
        <f t="shared" si="89"/>
        <v>0</v>
      </c>
      <c r="Y781" s="666">
        <f>VLOOKUP(H781,'3-Productie normen'!A:S,13,FALSE)</f>
        <v>5</v>
      </c>
      <c r="Z781" s="177"/>
      <c r="AB781" s="138">
        <f t="shared" si="90"/>
        <v>460.80001831054676</v>
      </c>
    </row>
    <row r="782" spans="1:28" ht="14.1" customHeight="1">
      <c r="A782" s="152">
        <v>782</v>
      </c>
      <c r="B782" s="171" t="s">
        <v>988</v>
      </c>
      <c r="C782" s="566" t="s">
        <v>1891</v>
      </c>
      <c r="D782" s="526">
        <v>0</v>
      </c>
      <c r="E782" s="526" t="s">
        <v>1044</v>
      </c>
      <c r="F782" s="184" t="s">
        <v>112</v>
      </c>
      <c r="G782" s="184" t="s">
        <v>1317</v>
      </c>
      <c r="H782" s="184" t="s">
        <v>1</v>
      </c>
      <c r="I782" s="184" t="s">
        <v>113</v>
      </c>
      <c r="J782" s="649">
        <v>29.299999237060501</v>
      </c>
      <c r="K782" s="484"/>
      <c r="L782" s="484"/>
      <c r="M782" s="484"/>
      <c r="N782" s="174">
        <v>200</v>
      </c>
      <c r="O782" s="174"/>
      <c r="P782" s="174"/>
      <c r="Q782" s="174"/>
      <c r="R782" s="175" t="e">
        <f t="shared" si="84"/>
        <v>#DIV/0!</v>
      </c>
      <c r="S782" s="175">
        <f t="shared" si="85"/>
        <v>0</v>
      </c>
      <c r="T782" s="175">
        <f t="shared" si="86"/>
        <v>0</v>
      </c>
      <c r="U782" s="176">
        <f>IF(N782="nio",0,IF(N782&gt;0,VLOOKUP(H782,'3-Productie normen'!A:S,VLOOKUP(N782,'3-Productie normen'!S:T,2,FALSE),FALSE)))</f>
        <v>0</v>
      </c>
      <c r="V782" s="176">
        <f t="shared" si="87"/>
        <v>0</v>
      </c>
      <c r="W782" s="176">
        <f t="shared" si="88"/>
        <v>0</v>
      </c>
      <c r="X782" s="176">
        <f t="shared" si="89"/>
        <v>0</v>
      </c>
      <c r="Y782" s="666">
        <f>VLOOKUP(H782,'3-Productie normen'!A:S,13,FALSE)</f>
        <v>3</v>
      </c>
      <c r="Z782" s="177"/>
      <c r="AB782" s="138">
        <f t="shared" si="90"/>
        <v>5859.9998474121003</v>
      </c>
    </row>
    <row r="783" spans="1:28" ht="14.1" customHeight="1">
      <c r="A783" s="152">
        <v>783</v>
      </c>
      <c r="B783" s="171" t="s">
        <v>988</v>
      </c>
      <c r="C783" s="566" t="s">
        <v>1891</v>
      </c>
      <c r="D783" s="526">
        <v>0</v>
      </c>
      <c r="E783" s="526" t="s">
        <v>1035</v>
      </c>
      <c r="F783" s="184" t="s">
        <v>112</v>
      </c>
      <c r="G783" s="184" t="s">
        <v>1318</v>
      </c>
      <c r="H783" s="184" t="s">
        <v>1</v>
      </c>
      <c r="I783" s="184" t="s">
        <v>113</v>
      </c>
      <c r="J783" s="649">
        <v>28.5</v>
      </c>
      <c r="K783" s="484"/>
      <c r="L783" s="484"/>
      <c r="M783" s="484"/>
      <c r="N783" s="174">
        <v>200</v>
      </c>
      <c r="O783" s="174"/>
      <c r="P783" s="174"/>
      <c r="Q783" s="174"/>
      <c r="R783" s="175" t="e">
        <f t="shared" si="84"/>
        <v>#DIV/0!</v>
      </c>
      <c r="S783" s="175">
        <f t="shared" si="85"/>
        <v>0</v>
      </c>
      <c r="T783" s="175">
        <f t="shared" si="86"/>
        <v>0</v>
      </c>
      <c r="U783" s="176">
        <f>IF(N783="nio",0,IF(N783&gt;0,VLOOKUP(H783,'3-Productie normen'!A:S,VLOOKUP(N783,'3-Productie normen'!S:T,2,FALSE),FALSE)))</f>
        <v>0</v>
      </c>
      <c r="V783" s="176">
        <f t="shared" si="87"/>
        <v>0</v>
      </c>
      <c r="W783" s="176">
        <f t="shared" si="88"/>
        <v>0</v>
      </c>
      <c r="X783" s="176">
        <f t="shared" si="89"/>
        <v>0</v>
      </c>
      <c r="Y783" s="666">
        <f>VLOOKUP(H783,'3-Productie normen'!A:S,13,FALSE)</f>
        <v>3</v>
      </c>
      <c r="Z783" s="177"/>
      <c r="AB783" s="138">
        <f t="shared" si="90"/>
        <v>5700</v>
      </c>
    </row>
    <row r="784" spans="1:28" ht="14.1" customHeight="1">
      <c r="A784" s="152">
        <v>784</v>
      </c>
      <c r="B784" s="171" t="s">
        <v>988</v>
      </c>
      <c r="C784" s="566" t="s">
        <v>1891</v>
      </c>
      <c r="D784" s="526">
        <v>0</v>
      </c>
      <c r="E784" s="526" t="s">
        <v>1025</v>
      </c>
      <c r="F784" s="184" t="s">
        <v>110</v>
      </c>
      <c r="G784" s="184" t="s">
        <v>110</v>
      </c>
      <c r="H784" s="137" t="s">
        <v>110</v>
      </c>
      <c r="I784" s="184" t="s">
        <v>321</v>
      </c>
      <c r="J784" s="649">
        <v>16.700000762939499</v>
      </c>
      <c r="K784" s="484"/>
      <c r="L784" s="484"/>
      <c r="M784" s="484"/>
      <c r="N784" s="174">
        <v>200</v>
      </c>
      <c r="O784" s="174"/>
      <c r="P784" s="174"/>
      <c r="Q784" s="174"/>
      <c r="R784" s="175" t="e">
        <f t="shared" si="84"/>
        <v>#DIV/0!</v>
      </c>
      <c r="S784" s="175">
        <f t="shared" si="85"/>
        <v>0</v>
      </c>
      <c r="T784" s="175">
        <f t="shared" si="86"/>
        <v>0</v>
      </c>
      <c r="U784" s="176">
        <f>IF(N784="nio",0,IF(N784&gt;0,VLOOKUP(H784,'3-Productie normen'!A:S,VLOOKUP(N784,'3-Productie normen'!S:T,2,FALSE),FALSE)))</f>
        <v>0</v>
      </c>
      <c r="V784" s="176">
        <f t="shared" si="87"/>
        <v>0</v>
      </c>
      <c r="W784" s="176">
        <f t="shared" si="88"/>
        <v>0</v>
      </c>
      <c r="X784" s="176">
        <f t="shared" si="89"/>
        <v>0</v>
      </c>
      <c r="Y784" s="666">
        <f>VLOOKUP(H784,'3-Productie normen'!A:S,13,FALSE)</f>
        <v>4</v>
      </c>
      <c r="Z784" s="177"/>
      <c r="AB784" s="138">
        <f t="shared" si="90"/>
        <v>3340.0001525878997</v>
      </c>
    </row>
    <row r="785" spans="1:28" ht="14.1" customHeight="1">
      <c r="A785" s="152">
        <v>785</v>
      </c>
      <c r="B785" s="171" t="s">
        <v>988</v>
      </c>
      <c r="C785" s="566" t="s">
        <v>1891</v>
      </c>
      <c r="D785" s="526">
        <v>0</v>
      </c>
      <c r="E785" s="526" t="s">
        <v>1034</v>
      </c>
      <c r="F785" s="184" t="s">
        <v>1050</v>
      </c>
      <c r="G785" s="184" t="s">
        <v>1327</v>
      </c>
      <c r="H785" s="184" t="s">
        <v>18</v>
      </c>
      <c r="I785" s="184" t="s">
        <v>113</v>
      </c>
      <c r="J785" s="649">
        <v>12</v>
      </c>
      <c r="K785" s="484"/>
      <c r="L785" s="484"/>
      <c r="M785" s="484"/>
      <c r="N785" s="174">
        <v>200</v>
      </c>
      <c r="O785" s="174"/>
      <c r="P785" s="174"/>
      <c r="Q785" s="174"/>
      <c r="R785" s="175" t="e">
        <f t="shared" si="84"/>
        <v>#DIV/0!</v>
      </c>
      <c r="S785" s="175">
        <f t="shared" si="85"/>
        <v>0</v>
      </c>
      <c r="T785" s="175">
        <f t="shared" si="86"/>
        <v>0</v>
      </c>
      <c r="U785" s="176">
        <f>IF(N785="nio",0,IF(N785&gt;0,VLOOKUP(H785,'3-Productie normen'!A:S,VLOOKUP(N785,'3-Productie normen'!S:T,2,FALSE),FALSE)))</f>
        <v>0</v>
      </c>
      <c r="V785" s="176">
        <f t="shared" si="87"/>
        <v>0</v>
      </c>
      <c r="W785" s="176">
        <f t="shared" si="88"/>
        <v>0</v>
      </c>
      <c r="X785" s="176">
        <f t="shared" si="89"/>
        <v>0</v>
      </c>
      <c r="Y785" s="666">
        <f>VLOOKUP(H785,'3-Productie normen'!A:S,13,FALSE)</f>
        <v>3</v>
      </c>
      <c r="Z785" s="177"/>
      <c r="AB785" s="138">
        <f t="shared" si="90"/>
        <v>2400</v>
      </c>
    </row>
    <row r="786" spans="1:28" ht="14.1" customHeight="1">
      <c r="A786" s="152">
        <v>786</v>
      </c>
      <c r="B786" s="171" t="s">
        <v>988</v>
      </c>
      <c r="C786" s="566" t="s">
        <v>1891</v>
      </c>
      <c r="D786" s="526">
        <v>0</v>
      </c>
      <c r="E786" s="526" t="s">
        <v>1022</v>
      </c>
      <c r="F786" s="184" t="s">
        <v>1050</v>
      </c>
      <c r="G786" s="184" t="s">
        <v>1328</v>
      </c>
      <c r="H786" s="184" t="s">
        <v>18</v>
      </c>
      <c r="I786" s="184" t="s">
        <v>113</v>
      </c>
      <c r="J786" s="649">
        <v>12</v>
      </c>
      <c r="K786" s="484"/>
      <c r="L786" s="484"/>
      <c r="M786" s="484"/>
      <c r="N786" s="174">
        <v>200</v>
      </c>
      <c r="O786" s="174"/>
      <c r="P786" s="174"/>
      <c r="Q786" s="174"/>
      <c r="R786" s="175" t="e">
        <f t="shared" si="84"/>
        <v>#DIV/0!</v>
      </c>
      <c r="S786" s="175">
        <f t="shared" si="85"/>
        <v>0</v>
      </c>
      <c r="T786" s="175">
        <f t="shared" si="86"/>
        <v>0</v>
      </c>
      <c r="U786" s="176">
        <f>IF(N786="nio",0,IF(N786&gt;0,VLOOKUP(H786,'3-Productie normen'!A:S,VLOOKUP(N786,'3-Productie normen'!S:T,2,FALSE),FALSE)))</f>
        <v>0</v>
      </c>
      <c r="V786" s="176">
        <f t="shared" si="87"/>
        <v>0</v>
      </c>
      <c r="W786" s="176">
        <f t="shared" si="88"/>
        <v>0</v>
      </c>
      <c r="X786" s="176">
        <f t="shared" si="89"/>
        <v>0</v>
      </c>
      <c r="Y786" s="666">
        <f>VLOOKUP(H786,'3-Productie normen'!A:S,13,FALSE)</f>
        <v>3</v>
      </c>
      <c r="Z786" s="177"/>
      <c r="AB786" s="138">
        <f t="shared" si="90"/>
        <v>2400</v>
      </c>
    </row>
    <row r="787" spans="1:28" ht="14.1" customHeight="1">
      <c r="A787" s="152">
        <v>787</v>
      </c>
      <c r="B787" s="171" t="s">
        <v>988</v>
      </c>
      <c r="C787" s="566" t="s">
        <v>1891</v>
      </c>
      <c r="D787" s="526">
        <v>0</v>
      </c>
      <c r="E787" s="526" t="s">
        <v>1054</v>
      </c>
      <c r="F787" s="184" t="s">
        <v>1127</v>
      </c>
      <c r="G787" s="184" t="s">
        <v>1333</v>
      </c>
      <c r="H787" s="184" t="s">
        <v>1857</v>
      </c>
      <c r="I787" s="184" t="s">
        <v>111</v>
      </c>
      <c r="J787" s="649">
        <v>4.4000000953674299</v>
      </c>
      <c r="K787" s="484"/>
      <c r="L787" s="484"/>
      <c r="M787" s="484"/>
      <c r="N787" s="174">
        <v>200</v>
      </c>
      <c r="O787" s="174"/>
      <c r="P787" s="174"/>
      <c r="Q787" s="174"/>
      <c r="R787" s="175" t="e">
        <f t="shared" si="84"/>
        <v>#DIV/0!</v>
      </c>
      <c r="S787" s="175">
        <f t="shared" si="85"/>
        <v>0</v>
      </c>
      <c r="T787" s="175">
        <f t="shared" si="86"/>
        <v>0</v>
      </c>
      <c r="U787" s="176">
        <f>IF(N787="nio",0,IF(N787&gt;0,VLOOKUP(H787,'3-Productie normen'!A:S,VLOOKUP(N787,'3-Productie normen'!S:T,2,FALSE),FALSE)))</f>
        <v>0</v>
      </c>
      <c r="V787" s="176">
        <f t="shared" si="87"/>
        <v>0</v>
      </c>
      <c r="W787" s="176">
        <f t="shared" si="88"/>
        <v>0</v>
      </c>
      <c r="X787" s="176">
        <f t="shared" si="89"/>
        <v>0</v>
      </c>
      <c r="Y787" s="666">
        <f>VLOOKUP(H787,'3-Productie normen'!A:S,13,FALSE)</f>
        <v>1</v>
      </c>
      <c r="Z787" s="177"/>
      <c r="AB787" s="138">
        <f t="shared" si="90"/>
        <v>880.00001907348599</v>
      </c>
    </row>
    <row r="788" spans="1:28" ht="14.1" customHeight="1">
      <c r="A788" s="152">
        <v>788</v>
      </c>
      <c r="B788" s="171" t="s">
        <v>988</v>
      </c>
      <c r="C788" s="566" t="s">
        <v>1891</v>
      </c>
      <c r="D788" s="526">
        <v>0</v>
      </c>
      <c r="E788" s="526" t="s">
        <v>1027</v>
      </c>
      <c r="F788" s="184" t="s">
        <v>309</v>
      </c>
      <c r="G788" s="184" t="s">
        <v>1334</v>
      </c>
      <c r="H788" s="137" t="s">
        <v>18</v>
      </c>
      <c r="I788" s="184" t="s">
        <v>113</v>
      </c>
      <c r="J788" s="649">
        <v>2</v>
      </c>
      <c r="K788" s="484"/>
      <c r="L788" s="484"/>
      <c r="M788" s="484"/>
      <c r="N788" s="174">
        <v>200</v>
      </c>
      <c r="O788" s="174"/>
      <c r="P788" s="174"/>
      <c r="Q788" s="174"/>
      <c r="R788" s="175" t="e">
        <f t="shared" si="84"/>
        <v>#DIV/0!</v>
      </c>
      <c r="S788" s="175">
        <f t="shared" si="85"/>
        <v>0</v>
      </c>
      <c r="T788" s="175">
        <f t="shared" si="86"/>
        <v>0</v>
      </c>
      <c r="U788" s="176">
        <f>IF(N788="nio",0,IF(N788&gt;0,VLOOKUP(H788,'3-Productie normen'!A:S,VLOOKUP(N788,'3-Productie normen'!S:T,2,FALSE),FALSE)))</f>
        <v>0</v>
      </c>
      <c r="V788" s="176">
        <f t="shared" si="87"/>
        <v>0</v>
      </c>
      <c r="W788" s="176">
        <f t="shared" si="88"/>
        <v>0</v>
      </c>
      <c r="X788" s="176">
        <f t="shared" si="89"/>
        <v>0</v>
      </c>
      <c r="Y788" s="666">
        <f>VLOOKUP(H788,'3-Productie normen'!A:S,13,FALSE)</f>
        <v>3</v>
      </c>
      <c r="Z788" s="177"/>
      <c r="AB788" s="138">
        <f t="shared" si="90"/>
        <v>400</v>
      </c>
    </row>
    <row r="789" spans="1:28" ht="14.1" customHeight="1">
      <c r="A789" s="152">
        <v>789</v>
      </c>
      <c r="B789" s="171" t="s">
        <v>988</v>
      </c>
      <c r="C789" s="566" t="s">
        <v>1891</v>
      </c>
      <c r="D789" s="526">
        <v>0</v>
      </c>
      <c r="E789" s="526" t="s">
        <v>1019</v>
      </c>
      <c r="F789" s="184" t="s">
        <v>309</v>
      </c>
      <c r="G789" s="184" t="s">
        <v>1323</v>
      </c>
      <c r="H789" s="137" t="s">
        <v>18</v>
      </c>
      <c r="I789" s="184" t="s">
        <v>113</v>
      </c>
      <c r="J789" s="649">
        <v>1.6000000238418599</v>
      </c>
      <c r="K789" s="484"/>
      <c r="L789" s="484"/>
      <c r="M789" s="484"/>
      <c r="N789" s="174">
        <v>200</v>
      </c>
      <c r="O789" s="174"/>
      <c r="P789" s="174"/>
      <c r="Q789" s="174"/>
      <c r="R789" s="175" t="e">
        <f t="shared" si="84"/>
        <v>#DIV/0!</v>
      </c>
      <c r="S789" s="175">
        <f t="shared" si="85"/>
        <v>0</v>
      </c>
      <c r="T789" s="175">
        <f t="shared" si="86"/>
        <v>0</v>
      </c>
      <c r="U789" s="176">
        <f>IF(N789="nio",0,IF(N789&gt;0,VLOOKUP(H789,'3-Productie normen'!A:S,VLOOKUP(N789,'3-Productie normen'!S:T,2,FALSE),FALSE)))</f>
        <v>0</v>
      </c>
      <c r="V789" s="176">
        <f t="shared" si="87"/>
        <v>0</v>
      </c>
      <c r="W789" s="176">
        <f t="shared" si="88"/>
        <v>0</v>
      </c>
      <c r="X789" s="176">
        <f t="shared" si="89"/>
        <v>0</v>
      </c>
      <c r="Y789" s="666">
        <f>VLOOKUP(H789,'3-Productie normen'!A:S,13,FALSE)</f>
        <v>3</v>
      </c>
      <c r="Z789" s="177"/>
      <c r="AB789" s="138">
        <f t="shared" si="90"/>
        <v>320.00000476837198</v>
      </c>
    </row>
    <row r="790" spans="1:28" ht="14.1" customHeight="1">
      <c r="A790" s="152">
        <v>790</v>
      </c>
      <c r="B790" s="171" t="s">
        <v>988</v>
      </c>
      <c r="C790" s="566" t="s">
        <v>1891</v>
      </c>
      <c r="D790" s="526">
        <v>0</v>
      </c>
      <c r="E790" s="526" t="s">
        <v>1030</v>
      </c>
      <c r="F790" s="184" t="s">
        <v>309</v>
      </c>
      <c r="G790" s="184" t="s">
        <v>1324</v>
      </c>
      <c r="H790" s="137" t="s">
        <v>18</v>
      </c>
      <c r="I790" s="184" t="s">
        <v>113</v>
      </c>
      <c r="J790" s="649">
        <v>1.5</v>
      </c>
      <c r="K790" s="484"/>
      <c r="L790" s="484"/>
      <c r="M790" s="484"/>
      <c r="N790" s="174">
        <v>200</v>
      </c>
      <c r="O790" s="174"/>
      <c r="P790" s="174"/>
      <c r="Q790" s="174"/>
      <c r="R790" s="175" t="e">
        <f t="shared" si="84"/>
        <v>#DIV/0!</v>
      </c>
      <c r="S790" s="175">
        <f t="shared" si="85"/>
        <v>0</v>
      </c>
      <c r="T790" s="175">
        <f t="shared" si="86"/>
        <v>0</v>
      </c>
      <c r="U790" s="176">
        <f>IF(N790="nio",0,IF(N790&gt;0,VLOOKUP(H790,'3-Productie normen'!A:S,VLOOKUP(N790,'3-Productie normen'!S:T,2,FALSE),FALSE)))</f>
        <v>0</v>
      </c>
      <c r="V790" s="176">
        <f t="shared" si="87"/>
        <v>0</v>
      </c>
      <c r="W790" s="176">
        <f t="shared" si="88"/>
        <v>0</v>
      </c>
      <c r="X790" s="176">
        <f t="shared" si="89"/>
        <v>0</v>
      </c>
      <c r="Y790" s="666">
        <f>VLOOKUP(H790,'3-Productie normen'!A:S,13,FALSE)</f>
        <v>3</v>
      </c>
      <c r="Z790" s="177"/>
      <c r="AB790" s="138">
        <f t="shared" si="90"/>
        <v>300</v>
      </c>
    </row>
    <row r="791" spans="1:28" ht="14.1" customHeight="1">
      <c r="A791" s="152">
        <v>791</v>
      </c>
      <c r="B791" s="171" t="s">
        <v>988</v>
      </c>
      <c r="C791" s="566" t="s">
        <v>1891</v>
      </c>
      <c r="D791" s="526">
        <v>0</v>
      </c>
      <c r="E791" s="526" t="s">
        <v>1029</v>
      </c>
      <c r="F791" s="184" t="s">
        <v>1050</v>
      </c>
      <c r="G791" s="184" t="s">
        <v>1330</v>
      </c>
      <c r="H791" s="184" t="s">
        <v>18</v>
      </c>
      <c r="I791" s="184" t="s">
        <v>113</v>
      </c>
      <c r="J791" s="649">
        <v>1</v>
      </c>
      <c r="K791" s="484"/>
      <c r="L791" s="484"/>
      <c r="M791" s="484"/>
      <c r="N791" s="174">
        <v>200</v>
      </c>
      <c r="O791" s="174"/>
      <c r="P791" s="174"/>
      <c r="Q791" s="174"/>
      <c r="R791" s="175" t="e">
        <f t="shared" si="84"/>
        <v>#DIV/0!</v>
      </c>
      <c r="S791" s="175">
        <f t="shared" si="85"/>
        <v>0</v>
      </c>
      <c r="T791" s="175">
        <f t="shared" si="86"/>
        <v>0</v>
      </c>
      <c r="U791" s="176">
        <f>IF(N791="nio",0,IF(N791&gt;0,VLOOKUP(H791,'3-Productie normen'!A:S,VLOOKUP(N791,'3-Productie normen'!S:T,2,FALSE),FALSE)))</f>
        <v>0</v>
      </c>
      <c r="V791" s="176">
        <f t="shared" si="87"/>
        <v>0</v>
      </c>
      <c r="W791" s="176">
        <f t="shared" si="88"/>
        <v>0</v>
      </c>
      <c r="X791" s="176">
        <f t="shared" si="89"/>
        <v>0</v>
      </c>
      <c r="Y791" s="666">
        <f>VLOOKUP(H791,'3-Productie normen'!A:S,13,FALSE)</f>
        <v>3</v>
      </c>
      <c r="Z791" s="177"/>
      <c r="AB791" s="138">
        <f t="shared" si="90"/>
        <v>200</v>
      </c>
    </row>
    <row r="792" spans="1:28" ht="14.1" customHeight="1">
      <c r="A792" s="152">
        <v>792</v>
      </c>
      <c r="B792" s="171" t="s">
        <v>988</v>
      </c>
      <c r="C792" s="566" t="s">
        <v>1891</v>
      </c>
      <c r="D792" s="526">
        <v>0</v>
      </c>
      <c r="E792" s="526" t="s">
        <v>1052</v>
      </c>
      <c r="F792" s="184" t="s">
        <v>1050</v>
      </c>
      <c r="G792" s="184" t="s">
        <v>1331</v>
      </c>
      <c r="H792" s="184" t="s">
        <v>18</v>
      </c>
      <c r="I792" s="184" t="s">
        <v>113</v>
      </c>
      <c r="J792" s="649">
        <v>1</v>
      </c>
      <c r="K792" s="484"/>
      <c r="L792" s="484"/>
      <c r="M792" s="484"/>
      <c r="N792" s="174">
        <v>200</v>
      </c>
      <c r="O792" s="174"/>
      <c r="P792" s="174"/>
      <c r="Q792" s="174"/>
      <c r="R792" s="175" t="e">
        <f t="shared" si="84"/>
        <v>#DIV/0!</v>
      </c>
      <c r="S792" s="175">
        <f t="shared" si="85"/>
        <v>0</v>
      </c>
      <c r="T792" s="175">
        <f t="shared" si="86"/>
        <v>0</v>
      </c>
      <c r="U792" s="176">
        <f>IF(N792="nio",0,IF(N792&gt;0,VLOOKUP(H792,'3-Productie normen'!A:S,VLOOKUP(N792,'3-Productie normen'!S:T,2,FALSE),FALSE)))</f>
        <v>0</v>
      </c>
      <c r="V792" s="176">
        <f t="shared" si="87"/>
        <v>0</v>
      </c>
      <c r="W792" s="176">
        <f t="shared" si="88"/>
        <v>0</v>
      </c>
      <c r="X792" s="176">
        <f t="shared" si="89"/>
        <v>0</v>
      </c>
      <c r="Y792" s="666">
        <f>VLOOKUP(H792,'3-Productie normen'!A:S,13,FALSE)</f>
        <v>3</v>
      </c>
      <c r="Z792" s="177"/>
      <c r="AB792" s="138">
        <f t="shared" si="90"/>
        <v>200</v>
      </c>
    </row>
    <row r="793" spans="1:28" ht="14.1" customHeight="1">
      <c r="A793" s="152">
        <v>793</v>
      </c>
      <c r="B793" s="171" t="s">
        <v>988</v>
      </c>
      <c r="C793" s="566" t="s">
        <v>1891</v>
      </c>
      <c r="D793" s="526">
        <v>0</v>
      </c>
      <c r="E793" s="526" t="s">
        <v>1043</v>
      </c>
      <c r="F793" s="184" t="s">
        <v>1031</v>
      </c>
      <c r="G793" s="184" t="s">
        <v>1262</v>
      </c>
      <c r="H793" s="180" t="s">
        <v>223</v>
      </c>
      <c r="I793" s="184" t="s">
        <v>114</v>
      </c>
      <c r="J793" s="649">
        <v>0</v>
      </c>
      <c r="K793" s="484"/>
      <c r="L793" s="484"/>
      <c r="M793" s="484"/>
      <c r="N793" s="174" t="s">
        <v>223</v>
      </c>
      <c r="O793" s="174"/>
      <c r="P793" s="174"/>
      <c r="Q793" s="174"/>
      <c r="R793" s="175">
        <f t="shared" si="84"/>
        <v>0</v>
      </c>
      <c r="S793" s="175">
        <f t="shared" si="85"/>
        <v>0</v>
      </c>
      <c r="T793" s="175">
        <f t="shared" si="86"/>
        <v>0</v>
      </c>
      <c r="U793" s="176">
        <f>IF(N793="nio",0,IF(N793&gt;0,VLOOKUP(H793,'3-Productie normen'!A:S,VLOOKUP(N793,'3-Productie normen'!S:T,2,FALSE),FALSE)))</f>
        <v>0</v>
      </c>
      <c r="V793" s="176">
        <f t="shared" si="87"/>
        <v>0</v>
      </c>
      <c r="W793" s="176">
        <f t="shared" si="88"/>
        <v>0</v>
      </c>
      <c r="X793" s="176">
        <f t="shared" si="89"/>
        <v>0</v>
      </c>
      <c r="Y793" s="666">
        <f>VLOOKUP(H793,'3-Productie normen'!A:S,13,FALSE)</f>
        <v>0</v>
      </c>
      <c r="Z793" s="177"/>
      <c r="AB793" s="138">
        <f t="shared" si="90"/>
        <v>0</v>
      </c>
    </row>
    <row r="794" spans="1:28" ht="14.1" customHeight="1">
      <c r="A794" s="152">
        <v>794</v>
      </c>
      <c r="B794" s="171" t="s">
        <v>988</v>
      </c>
      <c r="C794" s="566" t="s">
        <v>1891</v>
      </c>
      <c r="D794" s="526">
        <v>0</v>
      </c>
      <c r="E794" s="526" t="s">
        <v>1053</v>
      </c>
      <c r="F794" s="184" t="s">
        <v>1028</v>
      </c>
      <c r="G794" s="184" t="s">
        <v>1114</v>
      </c>
      <c r="H794" s="180" t="s">
        <v>223</v>
      </c>
      <c r="I794" s="184" t="s">
        <v>111</v>
      </c>
      <c r="J794" s="649">
        <v>0</v>
      </c>
      <c r="K794" s="484"/>
      <c r="L794" s="484"/>
      <c r="M794" s="484"/>
      <c r="N794" s="174" t="s">
        <v>223</v>
      </c>
      <c r="O794" s="174"/>
      <c r="P794" s="174"/>
      <c r="Q794" s="174"/>
      <c r="R794" s="175">
        <f t="shared" si="84"/>
        <v>0</v>
      </c>
      <c r="S794" s="175">
        <f t="shared" si="85"/>
        <v>0</v>
      </c>
      <c r="T794" s="175">
        <f t="shared" si="86"/>
        <v>0</v>
      </c>
      <c r="U794" s="176">
        <f>IF(N794="nio",0,IF(N794&gt;0,VLOOKUP(H794,'3-Productie normen'!A:S,VLOOKUP(N794,'3-Productie normen'!S:T,2,FALSE),FALSE)))</f>
        <v>0</v>
      </c>
      <c r="V794" s="176">
        <f t="shared" si="87"/>
        <v>0</v>
      </c>
      <c r="W794" s="176">
        <f t="shared" si="88"/>
        <v>0</v>
      </c>
      <c r="X794" s="176">
        <f t="shared" si="89"/>
        <v>0</v>
      </c>
      <c r="Y794" s="666">
        <f>VLOOKUP(H794,'3-Productie normen'!A:S,13,FALSE)</f>
        <v>0</v>
      </c>
      <c r="Z794" s="177"/>
      <c r="AB794" s="138">
        <f t="shared" si="90"/>
        <v>0</v>
      </c>
    </row>
    <row r="795" spans="1:28" ht="14.1" customHeight="1">
      <c r="A795" s="152">
        <v>795</v>
      </c>
      <c r="B795" s="171" t="s">
        <v>988</v>
      </c>
      <c r="C795" s="566" t="s">
        <v>1891</v>
      </c>
      <c r="D795" s="526">
        <v>0</v>
      </c>
      <c r="E795" s="526" t="s">
        <v>1039</v>
      </c>
      <c r="F795" s="184" t="s">
        <v>1031</v>
      </c>
      <c r="G795" s="184" t="s">
        <v>1325</v>
      </c>
      <c r="H795" s="180" t="s">
        <v>223</v>
      </c>
      <c r="I795" s="184" t="s">
        <v>111</v>
      </c>
      <c r="J795" s="649">
        <v>0</v>
      </c>
      <c r="K795" s="484"/>
      <c r="L795" s="484"/>
      <c r="M795" s="484"/>
      <c r="N795" s="174" t="s">
        <v>223</v>
      </c>
      <c r="O795" s="174"/>
      <c r="P795" s="174"/>
      <c r="Q795" s="174"/>
      <c r="R795" s="175">
        <f t="shared" si="84"/>
        <v>0</v>
      </c>
      <c r="S795" s="175">
        <f t="shared" si="85"/>
        <v>0</v>
      </c>
      <c r="T795" s="175">
        <f t="shared" si="86"/>
        <v>0</v>
      </c>
      <c r="U795" s="176">
        <f>IF(N795="nio",0,IF(N795&gt;0,VLOOKUP(H795,'3-Productie normen'!A:S,VLOOKUP(N795,'3-Productie normen'!S:T,2,FALSE),FALSE)))</f>
        <v>0</v>
      </c>
      <c r="V795" s="176">
        <f t="shared" si="87"/>
        <v>0</v>
      </c>
      <c r="W795" s="176">
        <f t="shared" si="88"/>
        <v>0</v>
      </c>
      <c r="X795" s="176">
        <f t="shared" si="89"/>
        <v>0</v>
      </c>
      <c r="Y795" s="666">
        <f>VLOOKUP(H795,'3-Productie normen'!A:S,13,FALSE)</f>
        <v>0</v>
      </c>
      <c r="Z795" s="177"/>
      <c r="AB795" s="138">
        <f t="shared" si="90"/>
        <v>0</v>
      </c>
    </row>
    <row r="796" spans="1:28" ht="14.1" customHeight="1">
      <c r="A796" s="152">
        <v>796</v>
      </c>
      <c r="B796" s="171" t="s">
        <v>988</v>
      </c>
      <c r="C796" s="566" t="s">
        <v>1891</v>
      </c>
      <c r="D796" s="526">
        <v>0</v>
      </c>
      <c r="E796" s="526" t="s">
        <v>1061</v>
      </c>
      <c r="F796" s="184" t="s">
        <v>388</v>
      </c>
      <c r="G796" s="184" t="s">
        <v>388</v>
      </c>
      <c r="H796" s="180" t="s">
        <v>223</v>
      </c>
      <c r="I796" s="184" t="s">
        <v>111</v>
      </c>
      <c r="J796" s="649">
        <v>0</v>
      </c>
      <c r="K796" s="484"/>
      <c r="L796" s="484"/>
      <c r="M796" s="484"/>
      <c r="N796" s="174" t="s">
        <v>223</v>
      </c>
      <c r="O796" s="174"/>
      <c r="P796" s="174"/>
      <c r="Q796" s="174"/>
      <c r="R796" s="175">
        <f t="shared" si="84"/>
        <v>0</v>
      </c>
      <c r="S796" s="175">
        <f t="shared" si="85"/>
        <v>0</v>
      </c>
      <c r="T796" s="175">
        <f t="shared" si="86"/>
        <v>0</v>
      </c>
      <c r="U796" s="176">
        <f>IF(N796="nio",0,IF(N796&gt;0,VLOOKUP(H796,'3-Productie normen'!A:S,VLOOKUP(N796,'3-Productie normen'!S:T,2,FALSE),FALSE)))</f>
        <v>0</v>
      </c>
      <c r="V796" s="176">
        <f t="shared" si="87"/>
        <v>0</v>
      </c>
      <c r="W796" s="176">
        <f t="shared" si="88"/>
        <v>0</v>
      </c>
      <c r="X796" s="176">
        <f t="shared" si="89"/>
        <v>0</v>
      </c>
      <c r="Y796" s="666">
        <f>VLOOKUP(H796,'3-Productie normen'!A:S,13,FALSE)</f>
        <v>0</v>
      </c>
      <c r="Z796" s="177"/>
      <c r="AB796" s="138">
        <f t="shared" si="90"/>
        <v>0</v>
      </c>
    </row>
    <row r="797" spans="1:28" ht="14.1" customHeight="1">
      <c r="A797" s="152">
        <v>797</v>
      </c>
      <c r="B797" s="171" t="s">
        <v>988</v>
      </c>
      <c r="C797" s="566" t="s">
        <v>1891</v>
      </c>
      <c r="D797" s="526">
        <v>0</v>
      </c>
      <c r="E797" s="526" t="s">
        <v>1041</v>
      </c>
      <c r="F797" s="184" t="s">
        <v>1031</v>
      </c>
      <c r="G797" s="184" t="s">
        <v>1326</v>
      </c>
      <c r="H797" s="180" t="s">
        <v>223</v>
      </c>
      <c r="I797" s="184" t="s">
        <v>111</v>
      </c>
      <c r="J797" s="649">
        <v>0</v>
      </c>
      <c r="K797" s="484"/>
      <c r="L797" s="484"/>
      <c r="M797" s="484"/>
      <c r="N797" s="174" t="s">
        <v>223</v>
      </c>
      <c r="O797" s="174"/>
      <c r="P797" s="174"/>
      <c r="Q797" s="174"/>
      <c r="R797" s="175">
        <f t="shared" si="84"/>
        <v>0</v>
      </c>
      <c r="S797" s="175">
        <f t="shared" si="85"/>
        <v>0</v>
      </c>
      <c r="T797" s="175">
        <f t="shared" si="86"/>
        <v>0</v>
      </c>
      <c r="U797" s="176">
        <f>IF(N797="nio",0,IF(N797&gt;0,VLOOKUP(H797,'3-Productie normen'!A:S,VLOOKUP(N797,'3-Productie normen'!S:T,2,FALSE),FALSE)))</f>
        <v>0</v>
      </c>
      <c r="V797" s="176">
        <f t="shared" si="87"/>
        <v>0</v>
      </c>
      <c r="W797" s="176">
        <f t="shared" si="88"/>
        <v>0</v>
      </c>
      <c r="X797" s="176">
        <f t="shared" si="89"/>
        <v>0</v>
      </c>
      <c r="Y797" s="666">
        <f>VLOOKUP(H797,'3-Productie normen'!A:S,13,FALSE)</f>
        <v>0</v>
      </c>
      <c r="Z797" s="177"/>
      <c r="AB797" s="138">
        <f t="shared" si="90"/>
        <v>0</v>
      </c>
    </row>
    <row r="798" spans="1:28" ht="14.1" customHeight="1">
      <c r="A798" s="152">
        <v>798</v>
      </c>
      <c r="B798" s="171" t="s">
        <v>2032</v>
      </c>
      <c r="C798" s="592" t="s">
        <v>2031</v>
      </c>
      <c r="D798" s="526">
        <v>0</v>
      </c>
      <c r="E798" s="526" t="s">
        <v>1089</v>
      </c>
      <c r="F798" s="184" t="s">
        <v>1250</v>
      </c>
      <c r="G798" s="184" t="s">
        <v>1251</v>
      </c>
      <c r="H798" s="184" t="s">
        <v>236</v>
      </c>
      <c r="I798" s="184" t="s">
        <v>1218</v>
      </c>
      <c r="J798" s="649">
        <v>252</v>
      </c>
      <c r="K798" s="484"/>
      <c r="L798" s="484"/>
      <c r="M798" s="484"/>
      <c r="N798" s="174">
        <v>200</v>
      </c>
      <c r="O798" s="174"/>
      <c r="P798" s="174"/>
      <c r="Q798" s="174"/>
      <c r="R798" s="175" t="e">
        <f t="shared" si="84"/>
        <v>#DIV/0!</v>
      </c>
      <c r="S798" s="175">
        <f t="shared" si="85"/>
        <v>0</v>
      </c>
      <c r="T798" s="175">
        <f t="shared" si="86"/>
        <v>0</v>
      </c>
      <c r="U798" s="176">
        <f>IF(N798="nio",0,IF(N798&gt;0,VLOOKUP(H798,'3-Productie normen'!A:S,VLOOKUP(N798,'3-Productie normen'!S:T,2,FALSE),FALSE)))</f>
        <v>0</v>
      </c>
      <c r="V798" s="176">
        <f t="shared" si="87"/>
        <v>0</v>
      </c>
      <c r="W798" s="176">
        <f t="shared" si="88"/>
        <v>0</v>
      </c>
      <c r="X798" s="176">
        <f t="shared" si="89"/>
        <v>0</v>
      </c>
      <c r="Y798" s="666">
        <f>VLOOKUP(H798,'3-Productie normen'!A:S,13,FALSE)</f>
        <v>5</v>
      </c>
      <c r="Z798" s="177"/>
      <c r="AB798" s="138">
        <f t="shared" si="90"/>
        <v>50400</v>
      </c>
    </row>
    <row r="799" spans="1:28" ht="14.1" customHeight="1">
      <c r="A799" s="152">
        <v>799</v>
      </c>
      <c r="B799" s="171" t="s">
        <v>2032</v>
      </c>
      <c r="C799" s="592" t="s">
        <v>2031</v>
      </c>
      <c r="D799" s="526">
        <v>0</v>
      </c>
      <c r="E799" s="526" t="s">
        <v>1029</v>
      </c>
      <c r="F799" s="184" t="s">
        <v>1046</v>
      </c>
      <c r="G799" s="184" t="s">
        <v>557</v>
      </c>
      <c r="H799" s="137" t="s">
        <v>1856</v>
      </c>
      <c r="I799" s="184" t="s">
        <v>111</v>
      </c>
      <c r="J799" s="649">
        <v>40.299999237060497</v>
      </c>
      <c r="K799" s="484"/>
      <c r="L799" s="484"/>
      <c r="M799" s="484"/>
      <c r="N799" s="174">
        <v>200</v>
      </c>
      <c r="O799" s="174"/>
      <c r="P799" s="174"/>
      <c r="Q799" s="174"/>
      <c r="R799" s="175" t="e">
        <f t="shared" si="84"/>
        <v>#DIV/0!</v>
      </c>
      <c r="S799" s="175">
        <f t="shared" si="85"/>
        <v>0</v>
      </c>
      <c r="T799" s="175">
        <f t="shared" si="86"/>
        <v>0</v>
      </c>
      <c r="U799" s="176">
        <f>IF(N799="nio",0,IF(N799&gt;0,VLOOKUP(H799,'3-Productie normen'!A:S,VLOOKUP(N799,'3-Productie normen'!S:T,2,FALSE),FALSE)))</f>
        <v>0</v>
      </c>
      <c r="V799" s="176">
        <f t="shared" si="87"/>
        <v>0</v>
      </c>
      <c r="W799" s="176">
        <f t="shared" si="88"/>
        <v>0</v>
      </c>
      <c r="X799" s="176">
        <f t="shared" si="89"/>
        <v>0</v>
      </c>
      <c r="Y799" s="666">
        <f>VLOOKUP(H799,'3-Productie normen'!A:S,13,FALSE)</f>
        <v>5</v>
      </c>
      <c r="Z799" s="177"/>
      <c r="AB799" s="138">
        <f t="shared" si="90"/>
        <v>8059.9998474120994</v>
      </c>
    </row>
    <row r="800" spans="1:28" ht="14.1" customHeight="1">
      <c r="A800" s="152">
        <v>800</v>
      </c>
      <c r="B800" s="171" t="s">
        <v>2032</v>
      </c>
      <c r="C800" s="592" t="s">
        <v>2031</v>
      </c>
      <c r="D800" s="526">
        <v>0</v>
      </c>
      <c r="E800" s="526" t="s">
        <v>1091</v>
      </c>
      <c r="F800" s="184" t="s">
        <v>1250</v>
      </c>
      <c r="G800" s="184" t="s">
        <v>1258</v>
      </c>
      <c r="H800" s="184" t="s">
        <v>1258</v>
      </c>
      <c r="I800" s="184" t="s">
        <v>1218</v>
      </c>
      <c r="J800" s="649">
        <v>37.900001525878899</v>
      </c>
      <c r="K800" s="484"/>
      <c r="L800" s="484"/>
      <c r="M800" s="484"/>
      <c r="N800" s="174">
        <v>12</v>
      </c>
      <c r="O800" s="174"/>
      <c r="P800" s="174"/>
      <c r="Q800" s="174"/>
      <c r="R800" s="175" t="e">
        <f t="shared" si="84"/>
        <v>#DIV/0!</v>
      </c>
      <c r="S800" s="175">
        <f t="shared" si="85"/>
        <v>0</v>
      </c>
      <c r="T800" s="175">
        <f t="shared" si="86"/>
        <v>0</v>
      </c>
      <c r="U800" s="176">
        <f>IF(N800="nio",0,IF(N800&gt;0,VLOOKUP(H800,'3-Productie normen'!A:S,VLOOKUP(N800,'3-Productie normen'!S:T,2,FALSE),FALSE)))</f>
        <v>0</v>
      </c>
      <c r="V800" s="176">
        <f t="shared" si="87"/>
        <v>0</v>
      </c>
      <c r="W800" s="176">
        <f t="shared" si="88"/>
        <v>0</v>
      </c>
      <c r="X800" s="176">
        <f t="shared" si="89"/>
        <v>0</v>
      </c>
      <c r="Y800" s="666">
        <f>VLOOKUP(H800,'3-Productie normen'!A:S,13,FALSE)</f>
        <v>5</v>
      </c>
      <c r="Z800" s="177"/>
      <c r="AB800" s="138">
        <f t="shared" si="90"/>
        <v>454.80001831054676</v>
      </c>
    </row>
    <row r="801" spans="1:28" ht="14.1" customHeight="1">
      <c r="A801" s="152">
        <v>801</v>
      </c>
      <c r="B801" s="171" t="s">
        <v>2032</v>
      </c>
      <c r="C801" s="592" t="s">
        <v>2031</v>
      </c>
      <c r="D801" s="526">
        <v>0</v>
      </c>
      <c r="E801" s="526" t="s">
        <v>1081</v>
      </c>
      <c r="F801" s="184" t="s">
        <v>112</v>
      </c>
      <c r="G801" s="184" t="s">
        <v>1318</v>
      </c>
      <c r="H801" s="184" t="s">
        <v>1</v>
      </c>
      <c r="I801" s="184" t="s">
        <v>113</v>
      </c>
      <c r="J801" s="649">
        <v>27</v>
      </c>
      <c r="K801" s="484"/>
      <c r="L801" s="484"/>
      <c r="M801" s="484"/>
      <c r="N801" s="174">
        <v>200</v>
      </c>
      <c r="O801" s="174"/>
      <c r="P801" s="174"/>
      <c r="Q801" s="174"/>
      <c r="R801" s="175" t="e">
        <f t="shared" si="84"/>
        <v>#DIV/0!</v>
      </c>
      <c r="S801" s="175">
        <f t="shared" si="85"/>
        <v>0</v>
      </c>
      <c r="T801" s="175">
        <f t="shared" si="86"/>
        <v>0</v>
      </c>
      <c r="U801" s="176">
        <f>IF(N801="nio",0,IF(N801&gt;0,VLOOKUP(H801,'3-Productie normen'!A:S,VLOOKUP(N801,'3-Productie normen'!S:T,2,FALSE),FALSE)))</f>
        <v>0</v>
      </c>
      <c r="V801" s="176">
        <f t="shared" si="87"/>
        <v>0</v>
      </c>
      <c r="W801" s="176">
        <f t="shared" si="88"/>
        <v>0</v>
      </c>
      <c r="X801" s="176">
        <f t="shared" si="89"/>
        <v>0</v>
      </c>
      <c r="Y801" s="666">
        <f>VLOOKUP(H801,'3-Productie normen'!A:S,13,FALSE)</f>
        <v>3</v>
      </c>
      <c r="Z801" s="177"/>
      <c r="AB801" s="138">
        <f t="shared" si="90"/>
        <v>5400</v>
      </c>
    </row>
    <row r="802" spans="1:28" ht="14.1" customHeight="1">
      <c r="A802" s="152">
        <v>802</v>
      </c>
      <c r="B802" s="171" t="s">
        <v>2032</v>
      </c>
      <c r="C802" s="592" t="s">
        <v>2031</v>
      </c>
      <c r="D802" s="526">
        <v>0</v>
      </c>
      <c r="E802" s="526" t="s">
        <v>1093</v>
      </c>
      <c r="F802" s="184" t="s">
        <v>112</v>
      </c>
      <c r="G802" s="184" t="s">
        <v>1317</v>
      </c>
      <c r="H802" s="184" t="s">
        <v>1</v>
      </c>
      <c r="I802" s="184" t="s">
        <v>113</v>
      </c>
      <c r="J802" s="649">
        <v>24</v>
      </c>
      <c r="K802" s="484"/>
      <c r="L802" s="484"/>
      <c r="M802" s="484"/>
      <c r="N802" s="174">
        <v>200</v>
      </c>
      <c r="O802" s="174"/>
      <c r="P802" s="174"/>
      <c r="Q802" s="174"/>
      <c r="R802" s="175" t="e">
        <f t="shared" si="84"/>
        <v>#DIV/0!</v>
      </c>
      <c r="S802" s="175">
        <f t="shared" si="85"/>
        <v>0</v>
      </c>
      <c r="T802" s="175">
        <f t="shared" si="86"/>
        <v>0</v>
      </c>
      <c r="U802" s="176">
        <f>IF(N802="nio",0,IF(N802&gt;0,VLOOKUP(H802,'3-Productie normen'!A:S,VLOOKUP(N802,'3-Productie normen'!S:T,2,FALSE),FALSE)))</f>
        <v>0</v>
      </c>
      <c r="V802" s="176">
        <f t="shared" si="87"/>
        <v>0</v>
      </c>
      <c r="W802" s="176">
        <f t="shared" si="88"/>
        <v>0</v>
      </c>
      <c r="X802" s="176">
        <f t="shared" si="89"/>
        <v>0</v>
      </c>
      <c r="Y802" s="666">
        <f>VLOOKUP(H802,'3-Productie normen'!A:S,13,FALSE)</f>
        <v>3</v>
      </c>
      <c r="Z802" s="177"/>
      <c r="AB802" s="138">
        <f t="shared" si="90"/>
        <v>4800</v>
      </c>
    </row>
    <row r="803" spans="1:28" ht="14.1" customHeight="1">
      <c r="A803" s="152">
        <v>803</v>
      </c>
      <c r="B803" s="171" t="s">
        <v>2032</v>
      </c>
      <c r="C803" s="592" t="s">
        <v>2031</v>
      </c>
      <c r="D803" s="526">
        <v>0</v>
      </c>
      <c r="E803" s="526" t="s">
        <v>1108</v>
      </c>
      <c r="F803" s="184" t="s">
        <v>1050</v>
      </c>
      <c r="G803" s="184" t="s">
        <v>1335</v>
      </c>
      <c r="H803" s="184" t="s">
        <v>18</v>
      </c>
      <c r="I803" s="184" t="s">
        <v>113</v>
      </c>
      <c r="J803" s="649">
        <v>16.5</v>
      </c>
      <c r="K803" s="484"/>
      <c r="L803" s="484"/>
      <c r="M803" s="484"/>
      <c r="N803" s="174">
        <v>200</v>
      </c>
      <c r="O803" s="174"/>
      <c r="P803" s="174"/>
      <c r="Q803" s="174"/>
      <c r="R803" s="175" t="e">
        <f t="shared" si="84"/>
        <v>#DIV/0!</v>
      </c>
      <c r="S803" s="175">
        <f t="shared" si="85"/>
        <v>0</v>
      </c>
      <c r="T803" s="175">
        <f t="shared" si="86"/>
        <v>0</v>
      </c>
      <c r="U803" s="176">
        <f>IF(N803="nio",0,IF(N803&gt;0,VLOOKUP(H803,'3-Productie normen'!A:S,VLOOKUP(N803,'3-Productie normen'!S:T,2,FALSE),FALSE)))</f>
        <v>0</v>
      </c>
      <c r="V803" s="176">
        <f t="shared" si="87"/>
        <v>0</v>
      </c>
      <c r="W803" s="176">
        <f t="shared" si="88"/>
        <v>0</v>
      </c>
      <c r="X803" s="176">
        <f t="shared" si="89"/>
        <v>0</v>
      </c>
      <c r="Y803" s="666">
        <f>VLOOKUP(H803,'3-Productie normen'!A:S,13,FALSE)</f>
        <v>3</v>
      </c>
      <c r="Z803" s="177"/>
      <c r="AB803" s="138">
        <f t="shared" si="90"/>
        <v>3300</v>
      </c>
    </row>
    <row r="804" spans="1:28" ht="14.1" customHeight="1">
      <c r="A804" s="152">
        <v>804</v>
      </c>
      <c r="B804" s="171" t="s">
        <v>2032</v>
      </c>
      <c r="C804" s="592" t="s">
        <v>2031</v>
      </c>
      <c r="D804" s="526">
        <v>0</v>
      </c>
      <c r="E804" s="526" t="s">
        <v>1101</v>
      </c>
      <c r="F804" s="184" t="s">
        <v>1050</v>
      </c>
      <c r="G804" s="184" t="s">
        <v>1336</v>
      </c>
      <c r="H804" s="184" t="s">
        <v>18</v>
      </c>
      <c r="I804" s="184" t="s">
        <v>113</v>
      </c>
      <c r="J804" s="649">
        <v>16.5</v>
      </c>
      <c r="K804" s="484"/>
      <c r="L804" s="484"/>
      <c r="M804" s="484"/>
      <c r="N804" s="174">
        <v>200</v>
      </c>
      <c r="O804" s="174"/>
      <c r="P804" s="174"/>
      <c r="Q804" s="174"/>
      <c r="R804" s="175" t="e">
        <f t="shared" si="84"/>
        <v>#DIV/0!</v>
      </c>
      <c r="S804" s="175">
        <f t="shared" si="85"/>
        <v>0</v>
      </c>
      <c r="T804" s="175">
        <f t="shared" si="86"/>
        <v>0</v>
      </c>
      <c r="U804" s="176">
        <f>IF(N804="nio",0,IF(N804&gt;0,VLOOKUP(H804,'3-Productie normen'!A:S,VLOOKUP(N804,'3-Productie normen'!S:T,2,FALSE),FALSE)))</f>
        <v>0</v>
      </c>
      <c r="V804" s="176">
        <f t="shared" si="87"/>
        <v>0</v>
      </c>
      <c r="W804" s="176">
        <f t="shared" si="88"/>
        <v>0</v>
      </c>
      <c r="X804" s="176">
        <f t="shared" si="89"/>
        <v>0</v>
      </c>
      <c r="Y804" s="666">
        <f>VLOOKUP(H804,'3-Productie normen'!A:S,13,FALSE)</f>
        <v>3</v>
      </c>
      <c r="Z804" s="177"/>
      <c r="AB804" s="138">
        <f t="shared" si="90"/>
        <v>3300</v>
      </c>
    </row>
    <row r="805" spans="1:28" ht="14.1" customHeight="1">
      <c r="A805" s="152">
        <v>805</v>
      </c>
      <c r="B805" s="171" t="s">
        <v>2032</v>
      </c>
      <c r="C805" s="592" t="s">
        <v>2031</v>
      </c>
      <c r="D805" s="526">
        <v>0</v>
      </c>
      <c r="E805" s="526" t="s">
        <v>1025</v>
      </c>
      <c r="F805" s="184" t="s">
        <v>110</v>
      </c>
      <c r="G805" s="184" t="s">
        <v>110</v>
      </c>
      <c r="H805" s="137" t="s">
        <v>110</v>
      </c>
      <c r="I805" s="184" t="s">
        <v>321</v>
      </c>
      <c r="J805" s="649">
        <v>6.8000001907348597</v>
      </c>
      <c r="K805" s="484"/>
      <c r="L805" s="484"/>
      <c r="M805" s="484"/>
      <c r="N805" s="174">
        <v>200</v>
      </c>
      <c r="O805" s="174"/>
      <c r="P805" s="174"/>
      <c r="Q805" s="174"/>
      <c r="R805" s="175" t="e">
        <f t="shared" si="84"/>
        <v>#DIV/0!</v>
      </c>
      <c r="S805" s="175">
        <f t="shared" si="85"/>
        <v>0</v>
      </c>
      <c r="T805" s="175">
        <f t="shared" si="86"/>
        <v>0</v>
      </c>
      <c r="U805" s="176">
        <f>IF(N805="nio",0,IF(N805&gt;0,VLOOKUP(H805,'3-Productie normen'!A:S,VLOOKUP(N805,'3-Productie normen'!S:T,2,FALSE),FALSE)))</f>
        <v>0</v>
      </c>
      <c r="V805" s="176">
        <f t="shared" si="87"/>
        <v>0</v>
      </c>
      <c r="W805" s="176">
        <f t="shared" si="88"/>
        <v>0</v>
      </c>
      <c r="X805" s="176">
        <f t="shared" si="89"/>
        <v>0</v>
      </c>
      <c r="Y805" s="666">
        <f>VLOOKUP(H805,'3-Productie normen'!A:S,13,FALSE)</f>
        <v>4</v>
      </c>
      <c r="Z805" s="177"/>
      <c r="AB805" s="138">
        <f t="shared" si="90"/>
        <v>1360.000038146972</v>
      </c>
    </row>
    <row r="806" spans="1:28" ht="14.1" customHeight="1">
      <c r="A806" s="152">
        <v>806</v>
      </c>
      <c r="B806" s="171" t="s">
        <v>2032</v>
      </c>
      <c r="C806" s="592" t="s">
        <v>2031</v>
      </c>
      <c r="D806" s="526">
        <v>0</v>
      </c>
      <c r="E806" s="526" t="s">
        <v>1131</v>
      </c>
      <c r="F806" s="184" t="s">
        <v>112</v>
      </c>
      <c r="G806" s="184" t="s">
        <v>1337</v>
      </c>
      <c r="H806" s="184" t="s">
        <v>1</v>
      </c>
      <c r="I806" s="184" t="s">
        <v>113</v>
      </c>
      <c r="J806" s="649">
        <v>6.4000000953674299</v>
      </c>
      <c r="K806" s="484"/>
      <c r="L806" s="484"/>
      <c r="M806" s="484"/>
      <c r="N806" s="174">
        <v>200</v>
      </c>
      <c r="O806" s="174"/>
      <c r="P806" s="174"/>
      <c r="Q806" s="174"/>
      <c r="R806" s="175" t="e">
        <f t="shared" si="84"/>
        <v>#DIV/0!</v>
      </c>
      <c r="S806" s="175">
        <f t="shared" si="85"/>
        <v>0</v>
      </c>
      <c r="T806" s="175">
        <f t="shared" si="86"/>
        <v>0</v>
      </c>
      <c r="U806" s="176">
        <f>IF(N806="nio",0,IF(N806&gt;0,VLOOKUP(H806,'3-Productie normen'!A:S,VLOOKUP(N806,'3-Productie normen'!S:T,2,FALSE),FALSE)))</f>
        <v>0</v>
      </c>
      <c r="V806" s="176">
        <f t="shared" si="87"/>
        <v>0</v>
      </c>
      <c r="W806" s="176">
        <f t="shared" si="88"/>
        <v>0</v>
      </c>
      <c r="X806" s="176">
        <f t="shared" si="89"/>
        <v>0</v>
      </c>
      <c r="Y806" s="666">
        <f>VLOOKUP(H806,'3-Productie normen'!A:S,13,FALSE)</f>
        <v>3</v>
      </c>
      <c r="Z806" s="177"/>
      <c r="AB806" s="138">
        <f t="shared" si="90"/>
        <v>1280.0000190734859</v>
      </c>
    </row>
    <row r="807" spans="1:28" ht="14.1" customHeight="1">
      <c r="A807" s="152">
        <v>807</v>
      </c>
      <c r="B807" s="171" t="s">
        <v>2032</v>
      </c>
      <c r="C807" s="592" t="s">
        <v>2031</v>
      </c>
      <c r="D807" s="526">
        <v>0</v>
      </c>
      <c r="E807" s="526" t="s">
        <v>1130</v>
      </c>
      <c r="F807" s="184" t="s">
        <v>1338</v>
      </c>
      <c r="G807" s="184" t="s">
        <v>1323</v>
      </c>
      <c r="H807" s="184" t="s">
        <v>18</v>
      </c>
      <c r="I807" s="184" t="s">
        <v>113</v>
      </c>
      <c r="J807" s="649">
        <v>1.20000004768372</v>
      </c>
      <c r="K807" s="484"/>
      <c r="L807" s="484"/>
      <c r="M807" s="484"/>
      <c r="N807" s="174">
        <v>200</v>
      </c>
      <c r="O807" s="174"/>
      <c r="P807" s="174"/>
      <c r="Q807" s="174"/>
      <c r="R807" s="175" t="e">
        <f t="shared" si="84"/>
        <v>#DIV/0!</v>
      </c>
      <c r="S807" s="175">
        <f t="shared" si="85"/>
        <v>0</v>
      </c>
      <c r="T807" s="175">
        <f t="shared" si="86"/>
        <v>0</v>
      </c>
      <c r="U807" s="176">
        <f>IF(N807="nio",0,IF(N807&gt;0,VLOOKUP(H807,'3-Productie normen'!A:S,VLOOKUP(N807,'3-Productie normen'!S:T,2,FALSE),FALSE)))</f>
        <v>0</v>
      </c>
      <c r="V807" s="176">
        <f t="shared" si="87"/>
        <v>0</v>
      </c>
      <c r="W807" s="176">
        <f t="shared" si="88"/>
        <v>0</v>
      </c>
      <c r="X807" s="176">
        <f t="shared" si="89"/>
        <v>0</v>
      </c>
      <c r="Y807" s="666">
        <f>VLOOKUP(H807,'3-Productie normen'!A:S,13,FALSE)</f>
        <v>3</v>
      </c>
      <c r="Z807" s="177"/>
      <c r="AB807" s="138">
        <f t="shared" si="90"/>
        <v>240.00000953674402</v>
      </c>
    </row>
    <row r="808" spans="1:28" ht="14.1" customHeight="1">
      <c r="A808" s="152">
        <v>808</v>
      </c>
      <c r="B808" s="171" t="s">
        <v>2032</v>
      </c>
      <c r="C808" s="592" t="s">
        <v>2031</v>
      </c>
      <c r="D808" s="526">
        <v>0</v>
      </c>
      <c r="E808" s="526" t="s">
        <v>1141</v>
      </c>
      <c r="F808" s="184" t="s">
        <v>309</v>
      </c>
      <c r="G808" s="184" t="s">
        <v>1339</v>
      </c>
      <c r="H808" s="137" t="s">
        <v>18</v>
      </c>
      <c r="I808" s="184" t="s">
        <v>113</v>
      </c>
      <c r="J808" s="649">
        <v>1.20000004768372</v>
      </c>
      <c r="K808" s="484"/>
      <c r="L808" s="484"/>
      <c r="M808" s="484"/>
      <c r="N808" s="174">
        <v>200</v>
      </c>
      <c r="O808" s="174"/>
      <c r="P808" s="174"/>
      <c r="Q808" s="174"/>
      <c r="R808" s="175" t="e">
        <f t="shared" si="84"/>
        <v>#DIV/0!</v>
      </c>
      <c r="S808" s="175">
        <f t="shared" si="85"/>
        <v>0</v>
      </c>
      <c r="T808" s="175">
        <f t="shared" si="86"/>
        <v>0</v>
      </c>
      <c r="U808" s="176">
        <f>IF(N808="nio",0,IF(N808&gt;0,VLOOKUP(H808,'3-Productie normen'!A:S,VLOOKUP(N808,'3-Productie normen'!S:T,2,FALSE),FALSE)))</f>
        <v>0</v>
      </c>
      <c r="V808" s="176">
        <f t="shared" si="87"/>
        <v>0</v>
      </c>
      <c r="W808" s="176">
        <f t="shared" si="88"/>
        <v>0</v>
      </c>
      <c r="X808" s="176">
        <f t="shared" si="89"/>
        <v>0</v>
      </c>
      <c r="Y808" s="666">
        <f>VLOOKUP(H808,'3-Productie normen'!A:S,13,FALSE)</f>
        <v>3</v>
      </c>
      <c r="Z808" s="177"/>
      <c r="AB808" s="138">
        <f t="shared" si="90"/>
        <v>240.00000953674402</v>
      </c>
    </row>
    <row r="809" spans="1:28" ht="14.1" customHeight="1">
      <c r="A809" s="152">
        <v>809</v>
      </c>
      <c r="B809" s="171" t="s">
        <v>2032</v>
      </c>
      <c r="C809" s="592" t="s">
        <v>2031</v>
      </c>
      <c r="D809" s="526">
        <v>0</v>
      </c>
      <c r="E809" s="526" t="s">
        <v>1340</v>
      </c>
      <c r="F809" s="184" t="s">
        <v>1338</v>
      </c>
      <c r="G809" s="184" t="s">
        <v>1324</v>
      </c>
      <c r="H809" s="184" t="s">
        <v>18</v>
      </c>
      <c r="I809" s="184" t="s">
        <v>113</v>
      </c>
      <c r="J809" s="649">
        <v>1.20000004768372</v>
      </c>
      <c r="K809" s="484"/>
      <c r="L809" s="484"/>
      <c r="M809" s="484"/>
      <c r="N809" s="174">
        <v>200</v>
      </c>
      <c r="O809" s="174"/>
      <c r="P809" s="174"/>
      <c r="Q809" s="174"/>
      <c r="R809" s="175" t="e">
        <f t="shared" si="84"/>
        <v>#DIV/0!</v>
      </c>
      <c r="S809" s="175">
        <f t="shared" si="85"/>
        <v>0</v>
      </c>
      <c r="T809" s="175">
        <f t="shared" si="86"/>
        <v>0</v>
      </c>
      <c r="U809" s="176">
        <f>IF(N809="nio",0,IF(N809&gt;0,VLOOKUP(H809,'3-Productie normen'!A:S,VLOOKUP(N809,'3-Productie normen'!S:T,2,FALSE),FALSE)))</f>
        <v>0</v>
      </c>
      <c r="V809" s="176">
        <f t="shared" si="87"/>
        <v>0</v>
      </c>
      <c r="W809" s="176">
        <f t="shared" si="88"/>
        <v>0</v>
      </c>
      <c r="X809" s="176">
        <f t="shared" si="89"/>
        <v>0</v>
      </c>
      <c r="Y809" s="666">
        <f>VLOOKUP(H809,'3-Productie normen'!A:S,13,FALSE)</f>
        <v>3</v>
      </c>
      <c r="Z809" s="177"/>
      <c r="AB809" s="138">
        <f t="shared" si="90"/>
        <v>240.00000953674402</v>
      </c>
    </row>
    <row r="810" spans="1:28" ht="14.1" customHeight="1">
      <c r="A810" s="152">
        <v>810</v>
      </c>
      <c r="B810" s="171" t="s">
        <v>2032</v>
      </c>
      <c r="C810" s="592" t="s">
        <v>2031</v>
      </c>
      <c r="D810" s="526">
        <v>0</v>
      </c>
      <c r="E810" s="526" t="s">
        <v>1107</v>
      </c>
      <c r="F810" s="184" t="s">
        <v>388</v>
      </c>
      <c r="G810" s="184" t="s">
        <v>1341</v>
      </c>
      <c r="H810" s="180" t="s">
        <v>223</v>
      </c>
      <c r="I810" s="184" t="s">
        <v>111</v>
      </c>
      <c r="J810" s="649">
        <v>0</v>
      </c>
      <c r="K810" s="484"/>
      <c r="L810" s="484"/>
      <c r="M810" s="484"/>
      <c r="N810" s="174" t="s">
        <v>223</v>
      </c>
      <c r="O810" s="174"/>
      <c r="P810" s="174"/>
      <c r="Q810" s="174"/>
      <c r="R810" s="175">
        <f t="shared" si="84"/>
        <v>0</v>
      </c>
      <c r="S810" s="175">
        <f t="shared" si="85"/>
        <v>0</v>
      </c>
      <c r="T810" s="175">
        <f t="shared" si="86"/>
        <v>0</v>
      </c>
      <c r="U810" s="176">
        <f>IF(N810="nio",0,IF(N810&gt;0,VLOOKUP(H810,'3-Productie normen'!A:S,VLOOKUP(N810,'3-Productie normen'!S:T,2,FALSE),FALSE)))</f>
        <v>0</v>
      </c>
      <c r="V810" s="176">
        <f t="shared" si="87"/>
        <v>0</v>
      </c>
      <c r="W810" s="176">
        <f t="shared" si="88"/>
        <v>0</v>
      </c>
      <c r="X810" s="176">
        <f t="shared" si="89"/>
        <v>0</v>
      </c>
      <c r="Y810" s="666">
        <f>VLOOKUP(H810,'3-Productie normen'!A:S,13,FALSE)</f>
        <v>0</v>
      </c>
      <c r="Z810" s="177"/>
      <c r="AB810" s="138">
        <f t="shared" si="90"/>
        <v>0</v>
      </c>
    </row>
    <row r="811" spans="1:28" ht="14.1" customHeight="1">
      <c r="A811" s="152">
        <v>811</v>
      </c>
      <c r="B811" s="171" t="s">
        <v>2032</v>
      </c>
      <c r="C811" s="592" t="s">
        <v>2031</v>
      </c>
      <c r="D811" s="526">
        <v>0</v>
      </c>
      <c r="E811" s="526" t="s">
        <v>1145</v>
      </c>
      <c r="F811" s="184" t="s">
        <v>1028</v>
      </c>
      <c r="G811" s="184" t="s">
        <v>1342</v>
      </c>
      <c r="H811" s="180" t="s">
        <v>223</v>
      </c>
      <c r="I811" s="184" t="s">
        <v>113</v>
      </c>
      <c r="J811" s="649">
        <v>0</v>
      </c>
      <c r="K811" s="484"/>
      <c r="L811" s="484"/>
      <c r="M811" s="484"/>
      <c r="N811" s="174" t="s">
        <v>223</v>
      </c>
      <c r="O811" s="174"/>
      <c r="P811" s="174"/>
      <c r="Q811" s="174"/>
      <c r="R811" s="175">
        <f t="shared" si="84"/>
        <v>0</v>
      </c>
      <c r="S811" s="175">
        <f t="shared" si="85"/>
        <v>0</v>
      </c>
      <c r="T811" s="175">
        <f t="shared" si="86"/>
        <v>0</v>
      </c>
      <c r="U811" s="176">
        <f>IF(N811="nio",0,IF(N811&gt;0,VLOOKUP(H811,'3-Productie normen'!A:S,VLOOKUP(N811,'3-Productie normen'!S:T,2,FALSE),FALSE)))</f>
        <v>0</v>
      </c>
      <c r="V811" s="176">
        <f t="shared" si="87"/>
        <v>0</v>
      </c>
      <c r="W811" s="176">
        <f t="shared" si="88"/>
        <v>0</v>
      </c>
      <c r="X811" s="176">
        <f t="shared" si="89"/>
        <v>0</v>
      </c>
      <c r="Y811" s="666">
        <f>VLOOKUP(H811,'3-Productie normen'!A:S,13,FALSE)</f>
        <v>0</v>
      </c>
      <c r="Z811" s="177"/>
      <c r="AB811" s="138">
        <f t="shared" si="90"/>
        <v>0</v>
      </c>
    </row>
    <row r="812" spans="1:28" ht="14.1" customHeight="1">
      <c r="A812" s="152">
        <v>812</v>
      </c>
      <c r="B812" s="171" t="s">
        <v>2032</v>
      </c>
      <c r="C812" s="592" t="s">
        <v>2031</v>
      </c>
      <c r="D812" s="526">
        <v>0</v>
      </c>
      <c r="E812" s="526" t="s">
        <v>1133</v>
      </c>
      <c r="F812" s="184" t="s">
        <v>1031</v>
      </c>
      <c r="G812" s="184" t="s">
        <v>1261</v>
      </c>
      <c r="H812" s="180" t="s">
        <v>223</v>
      </c>
      <c r="I812" s="184" t="s">
        <v>111</v>
      </c>
      <c r="J812" s="649">
        <v>0</v>
      </c>
      <c r="K812" s="484"/>
      <c r="L812" s="484"/>
      <c r="M812" s="484"/>
      <c r="N812" s="174" t="s">
        <v>223</v>
      </c>
      <c r="O812" s="174"/>
      <c r="P812" s="174"/>
      <c r="Q812" s="174"/>
      <c r="R812" s="175">
        <f t="shared" si="84"/>
        <v>0</v>
      </c>
      <c r="S812" s="175">
        <f t="shared" si="85"/>
        <v>0</v>
      </c>
      <c r="T812" s="175">
        <f t="shared" si="86"/>
        <v>0</v>
      </c>
      <c r="U812" s="176">
        <f>IF(N812="nio",0,IF(N812&gt;0,VLOOKUP(H812,'3-Productie normen'!A:S,VLOOKUP(N812,'3-Productie normen'!S:T,2,FALSE),FALSE)))</f>
        <v>0</v>
      </c>
      <c r="V812" s="176">
        <f t="shared" si="87"/>
        <v>0</v>
      </c>
      <c r="W812" s="176">
        <f t="shared" si="88"/>
        <v>0</v>
      </c>
      <c r="X812" s="176">
        <f t="shared" si="89"/>
        <v>0</v>
      </c>
      <c r="Y812" s="666">
        <f>VLOOKUP(H812,'3-Productie normen'!A:S,13,FALSE)</f>
        <v>0</v>
      </c>
      <c r="Z812" s="177"/>
      <c r="AB812" s="138">
        <f t="shared" si="90"/>
        <v>0</v>
      </c>
    </row>
    <row r="813" spans="1:28" ht="14.1" customHeight="1">
      <c r="A813" s="152">
        <v>813</v>
      </c>
      <c r="B813" s="171" t="s">
        <v>2032</v>
      </c>
      <c r="C813" s="592" t="s">
        <v>2031</v>
      </c>
      <c r="D813" s="526">
        <v>0</v>
      </c>
      <c r="E813" s="526" t="s">
        <v>1343</v>
      </c>
      <c r="F813" s="184" t="s">
        <v>1031</v>
      </c>
      <c r="G813" s="184" t="s">
        <v>300</v>
      </c>
      <c r="H813" s="180" t="s">
        <v>223</v>
      </c>
      <c r="I813" s="184" t="s">
        <v>111</v>
      </c>
      <c r="J813" s="649">
        <v>0</v>
      </c>
      <c r="K813" s="484"/>
      <c r="L813" s="484"/>
      <c r="M813" s="484"/>
      <c r="N813" s="174" t="s">
        <v>223</v>
      </c>
      <c r="O813" s="174"/>
      <c r="P813" s="174"/>
      <c r="Q813" s="174"/>
      <c r="R813" s="175">
        <f t="shared" si="84"/>
        <v>0</v>
      </c>
      <c r="S813" s="175">
        <f t="shared" si="85"/>
        <v>0</v>
      </c>
      <c r="T813" s="175">
        <f t="shared" si="86"/>
        <v>0</v>
      </c>
      <c r="U813" s="176">
        <f>IF(N813="nio",0,IF(N813&gt;0,VLOOKUP(H813,'3-Productie normen'!A:S,VLOOKUP(N813,'3-Productie normen'!S:T,2,FALSE),FALSE)))</f>
        <v>0</v>
      </c>
      <c r="V813" s="176">
        <f t="shared" si="87"/>
        <v>0</v>
      </c>
      <c r="W813" s="176">
        <f t="shared" si="88"/>
        <v>0</v>
      </c>
      <c r="X813" s="176">
        <f t="shared" si="89"/>
        <v>0</v>
      </c>
      <c r="Y813" s="666">
        <f>VLOOKUP(H813,'3-Productie normen'!A:S,13,FALSE)</f>
        <v>0</v>
      </c>
      <c r="Z813" s="177"/>
      <c r="AB813" s="138">
        <f t="shared" si="90"/>
        <v>0</v>
      </c>
    </row>
    <row r="814" spans="1:28" ht="14.1" customHeight="1">
      <c r="A814" s="152">
        <v>814</v>
      </c>
      <c r="B814" s="171" t="s">
        <v>2032</v>
      </c>
      <c r="C814" s="592" t="s">
        <v>2031</v>
      </c>
      <c r="D814" s="526">
        <v>0</v>
      </c>
      <c r="E814" s="526" t="s">
        <v>1084</v>
      </c>
      <c r="F814" s="184" t="s">
        <v>1031</v>
      </c>
      <c r="G814" s="184" t="s">
        <v>1261</v>
      </c>
      <c r="H814" s="180" t="s">
        <v>223</v>
      </c>
      <c r="I814" s="184" t="s">
        <v>111</v>
      </c>
      <c r="J814" s="649">
        <v>0</v>
      </c>
      <c r="K814" s="484"/>
      <c r="L814" s="484"/>
      <c r="M814" s="484"/>
      <c r="N814" s="174" t="s">
        <v>223</v>
      </c>
      <c r="O814" s="174"/>
      <c r="P814" s="174"/>
      <c r="Q814" s="174"/>
      <c r="R814" s="175">
        <f t="shared" si="84"/>
        <v>0</v>
      </c>
      <c r="S814" s="175">
        <f t="shared" si="85"/>
        <v>0</v>
      </c>
      <c r="T814" s="175">
        <f t="shared" si="86"/>
        <v>0</v>
      </c>
      <c r="U814" s="176">
        <f>IF(N814="nio",0,IF(N814&gt;0,VLOOKUP(H814,'3-Productie normen'!A:S,VLOOKUP(N814,'3-Productie normen'!S:T,2,FALSE),FALSE)))</f>
        <v>0</v>
      </c>
      <c r="V814" s="176">
        <f t="shared" si="87"/>
        <v>0</v>
      </c>
      <c r="W814" s="176">
        <f t="shared" si="88"/>
        <v>0</v>
      </c>
      <c r="X814" s="176">
        <f t="shared" si="89"/>
        <v>0</v>
      </c>
      <c r="Y814" s="666">
        <f>VLOOKUP(H814,'3-Productie normen'!A:S,13,FALSE)</f>
        <v>0</v>
      </c>
      <c r="Z814" s="177"/>
      <c r="AB814" s="138">
        <f t="shared" si="90"/>
        <v>0</v>
      </c>
    </row>
    <row r="815" spans="1:28" ht="14.1" customHeight="1">
      <c r="A815" s="152">
        <v>815</v>
      </c>
      <c r="B815" s="171" t="s">
        <v>989</v>
      </c>
      <c r="C815" s="566" t="s">
        <v>1890</v>
      </c>
      <c r="D815" s="526">
        <v>0</v>
      </c>
      <c r="E815" s="526" t="s">
        <v>1039</v>
      </c>
      <c r="F815" s="184" t="s">
        <v>1250</v>
      </c>
      <c r="G815" s="184" t="s">
        <v>1251</v>
      </c>
      <c r="H815" s="184" t="s">
        <v>236</v>
      </c>
      <c r="I815" s="184" t="s">
        <v>1218</v>
      </c>
      <c r="J815" s="649">
        <v>252</v>
      </c>
      <c r="K815" s="484"/>
      <c r="L815" s="484"/>
      <c r="M815" s="484"/>
      <c r="N815" s="174">
        <v>200</v>
      </c>
      <c r="O815" s="174"/>
      <c r="P815" s="174"/>
      <c r="Q815" s="174"/>
      <c r="R815" s="175" t="e">
        <f t="shared" si="84"/>
        <v>#DIV/0!</v>
      </c>
      <c r="S815" s="175">
        <f t="shared" si="85"/>
        <v>0</v>
      </c>
      <c r="T815" s="175">
        <f t="shared" si="86"/>
        <v>0</v>
      </c>
      <c r="U815" s="176">
        <f>IF(N815="nio",0,IF(N815&gt;0,VLOOKUP(H815,'3-Productie normen'!A:S,VLOOKUP(N815,'3-Productie normen'!S:T,2,FALSE),FALSE)))</f>
        <v>0</v>
      </c>
      <c r="V815" s="176">
        <f t="shared" si="87"/>
        <v>0</v>
      </c>
      <c r="W815" s="176">
        <f t="shared" si="88"/>
        <v>0</v>
      </c>
      <c r="X815" s="176">
        <f t="shared" si="89"/>
        <v>0</v>
      </c>
      <c r="Y815" s="666">
        <f>VLOOKUP(H815,'3-Productie normen'!A:S,13,FALSE)</f>
        <v>5</v>
      </c>
      <c r="Z815" s="177"/>
      <c r="AB815" s="138">
        <f t="shared" si="90"/>
        <v>50400</v>
      </c>
    </row>
    <row r="816" spans="1:28" ht="14.1" customHeight="1">
      <c r="A816" s="152">
        <v>816</v>
      </c>
      <c r="B816" s="171" t="s">
        <v>989</v>
      </c>
      <c r="C816" s="566" t="s">
        <v>1890</v>
      </c>
      <c r="D816" s="526">
        <v>0</v>
      </c>
      <c r="E816" s="526" t="s">
        <v>1053</v>
      </c>
      <c r="F816" s="184" t="s">
        <v>1250</v>
      </c>
      <c r="G816" s="184" t="s">
        <v>1258</v>
      </c>
      <c r="H816" s="184" t="s">
        <v>1258</v>
      </c>
      <c r="I816" s="184" t="s">
        <v>1218</v>
      </c>
      <c r="J816" s="649">
        <v>36.900001525878899</v>
      </c>
      <c r="K816" s="484"/>
      <c r="L816" s="484"/>
      <c r="M816" s="484"/>
      <c r="N816" s="174">
        <v>12</v>
      </c>
      <c r="O816" s="174"/>
      <c r="P816" s="174"/>
      <c r="Q816" s="174"/>
      <c r="R816" s="175" t="e">
        <f t="shared" si="84"/>
        <v>#DIV/0!</v>
      </c>
      <c r="S816" s="175">
        <f t="shared" si="85"/>
        <v>0</v>
      </c>
      <c r="T816" s="175">
        <f t="shared" si="86"/>
        <v>0</v>
      </c>
      <c r="U816" s="176">
        <f>IF(N816="nio",0,IF(N816&gt;0,VLOOKUP(H816,'3-Productie normen'!A:S,VLOOKUP(N816,'3-Productie normen'!S:T,2,FALSE),FALSE)))</f>
        <v>0</v>
      </c>
      <c r="V816" s="176">
        <f t="shared" si="87"/>
        <v>0</v>
      </c>
      <c r="W816" s="176">
        <f t="shared" si="88"/>
        <v>0</v>
      </c>
      <c r="X816" s="176">
        <f t="shared" si="89"/>
        <v>0</v>
      </c>
      <c r="Y816" s="666">
        <f>VLOOKUP(H816,'3-Productie normen'!A:S,13,FALSE)</f>
        <v>5</v>
      </c>
      <c r="Z816" s="177"/>
      <c r="AB816" s="138">
        <f t="shared" si="90"/>
        <v>442.80001831054676</v>
      </c>
    </row>
    <row r="817" spans="1:28" ht="14.1" customHeight="1">
      <c r="A817" s="152">
        <v>817</v>
      </c>
      <c r="B817" s="171" t="s">
        <v>989</v>
      </c>
      <c r="C817" s="566" t="s">
        <v>1890</v>
      </c>
      <c r="D817" s="526">
        <v>0</v>
      </c>
      <c r="E817" s="526" t="s">
        <v>1019</v>
      </c>
      <c r="F817" s="184" t="s">
        <v>112</v>
      </c>
      <c r="G817" s="184" t="s">
        <v>1344</v>
      </c>
      <c r="H817" s="184" t="s">
        <v>1</v>
      </c>
      <c r="I817" s="184" t="s">
        <v>113</v>
      </c>
      <c r="J817" s="649">
        <v>30</v>
      </c>
      <c r="K817" s="484"/>
      <c r="L817" s="484"/>
      <c r="M817" s="484"/>
      <c r="N817" s="174">
        <v>200</v>
      </c>
      <c r="O817" s="174"/>
      <c r="P817" s="174"/>
      <c r="Q817" s="174"/>
      <c r="R817" s="175" t="e">
        <f t="shared" si="84"/>
        <v>#DIV/0!</v>
      </c>
      <c r="S817" s="175">
        <f t="shared" si="85"/>
        <v>0</v>
      </c>
      <c r="T817" s="175">
        <f t="shared" si="86"/>
        <v>0</v>
      </c>
      <c r="U817" s="176">
        <f>IF(N817="nio",0,IF(N817&gt;0,VLOOKUP(H817,'3-Productie normen'!A:S,VLOOKUP(N817,'3-Productie normen'!S:T,2,FALSE),FALSE)))</f>
        <v>0</v>
      </c>
      <c r="V817" s="176">
        <f t="shared" si="87"/>
        <v>0</v>
      </c>
      <c r="W817" s="176">
        <f t="shared" si="88"/>
        <v>0</v>
      </c>
      <c r="X817" s="176">
        <f t="shared" si="89"/>
        <v>0</v>
      </c>
      <c r="Y817" s="666">
        <f>VLOOKUP(H817,'3-Productie normen'!A:S,13,FALSE)</f>
        <v>3</v>
      </c>
      <c r="Z817" s="177"/>
      <c r="AB817" s="138">
        <f t="shared" si="90"/>
        <v>6000</v>
      </c>
    </row>
    <row r="818" spans="1:28" ht="14.1" customHeight="1">
      <c r="A818" s="152">
        <v>818</v>
      </c>
      <c r="B818" s="171" t="s">
        <v>989</v>
      </c>
      <c r="C818" s="566" t="s">
        <v>1890</v>
      </c>
      <c r="D818" s="526">
        <v>0</v>
      </c>
      <c r="E818" s="526" t="s">
        <v>1027</v>
      </c>
      <c r="F818" s="184" t="s">
        <v>112</v>
      </c>
      <c r="G818" s="184" t="s">
        <v>1345</v>
      </c>
      <c r="H818" s="184" t="s">
        <v>1</v>
      </c>
      <c r="I818" s="184" t="s">
        <v>113</v>
      </c>
      <c r="J818" s="649">
        <v>30</v>
      </c>
      <c r="K818" s="484"/>
      <c r="L818" s="484"/>
      <c r="M818" s="484"/>
      <c r="N818" s="174">
        <v>200</v>
      </c>
      <c r="O818" s="174"/>
      <c r="P818" s="174"/>
      <c r="Q818" s="174"/>
      <c r="R818" s="175" t="e">
        <f t="shared" si="84"/>
        <v>#DIV/0!</v>
      </c>
      <c r="S818" s="175">
        <f t="shared" si="85"/>
        <v>0</v>
      </c>
      <c r="T818" s="175">
        <f t="shared" si="86"/>
        <v>0</v>
      </c>
      <c r="U818" s="176">
        <f>IF(N818="nio",0,IF(N818&gt;0,VLOOKUP(H818,'3-Productie normen'!A:S,VLOOKUP(N818,'3-Productie normen'!S:T,2,FALSE),FALSE)))</f>
        <v>0</v>
      </c>
      <c r="V818" s="176">
        <f t="shared" si="87"/>
        <v>0</v>
      </c>
      <c r="W818" s="176">
        <f t="shared" si="88"/>
        <v>0</v>
      </c>
      <c r="X818" s="176">
        <f t="shared" si="89"/>
        <v>0</v>
      </c>
      <c r="Y818" s="666">
        <f>VLOOKUP(H818,'3-Productie normen'!A:S,13,FALSE)</f>
        <v>3</v>
      </c>
      <c r="Z818" s="177"/>
      <c r="AB818" s="138">
        <f t="shared" si="90"/>
        <v>6000</v>
      </c>
    </row>
    <row r="819" spans="1:28" ht="14.1" customHeight="1">
      <c r="A819" s="152">
        <v>819</v>
      </c>
      <c r="B819" s="171" t="s">
        <v>989</v>
      </c>
      <c r="C819" s="566" t="s">
        <v>1890</v>
      </c>
      <c r="D819" s="526">
        <v>0</v>
      </c>
      <c r="E819" s="526" t="s">
        <v>1025</v>
      </c>
      <c r="F819" s="184" t="s">
        <v>110</v>
      </c>
      <c r="G819" s="184" t="s">
        <v>110</v>
      </c>
      <c r="H819" s="137" t="s">
        <v>110</v>
      </c>
      <c r="I819" s="184" t="s">
        <v>113</v>
      </c>
      <c r="J819" s="649">
        <v>23</v>
      </c>
      <c r="K819" s="484"/>
      <c r="L819" s="484"/>
      <c r="M819" s="484"/>
      <c r="N819" s="174">
        <v>200</v>
      </c>
      <c r="O819" s="174"/>
      <c r="P819" s="174"/>
      <c r="Q819" s="174"/>
      <c r="R819" s="175" t="e">
        <f t="shared" si="84"/>
        <v>#DIV/0!</v>
      </c>
      <c r="S819" s="175">
        <f t="shared" si="85"/>
        <v>0</v>
      </c>
      <c r="T819" s="175">
        <f t="shared" si="86"/>
        <v>0</v>
      </c>
      <c r="U819" s="176">
        <f>IF(N819="nio",0,IF(N819&gt;0,VLOOKUP(H819,'3-Productie normen'!A:S,VLOOKUP(N819,'3-Productie normen'!S:T,2,FALSE),FALSE)))</f>
        <v>0</v>
      </c>
      <c r="V819" s="176">
        <f t="shared" si="87"/>
        <v>0</v>
      </c>
      <c r="W819" s="176">
        <f t="shared" si="88"/>
        <v>0</v>
      </c>
      <c r="X819" s="176">
        <f t="shared" si="89"/>
        <v>0</v>
      </c>
      <c r="Y819" s="666">
        <f>VLOOKUP(H819,'3-Productie normen'!A:S,13,FALSE)</f>
        <v>4</v>
      </c>
      <c r="Z819" s="177"/>
      <c r="AB819" s="138">
        <f t="shared" si="90"/>
        <v>4600</v>
      </c>
    </row>
    <row r="820" spans="1:28" ht="14.1" customHeight="1">
      <c r="A820" s="152">
        <v>820</v>
      </c>
      <c r="B820" s="171" t="s">
        <v>989</v>
      </c>
      <c r="C820" s="566" t="s">
        <v>1890</v>
      </c>
      <c r="D820" s="526">
        <v>0</v>
      </c>
      <c r="E820" s="526" t="s">
        <v>1064</v>
      </c>
      <c r="F820" s="184" t="s">
        <v>1050</v>
      </c>
      <c r="G820" s="184" t="s">
        <v>1346</v>
      </c>
      <c r="H820" s="184" t="s">
        <v>18</v>
      </c>
      <c r="I820" s="184" t="s">
        <v>113</v>
      </c>
      <c r="J820" s="649">
        <v>18.700000762939499</v>
      </c>
      <c r="K820" s="484"/>
      <c r="L820" s="484"/>
      <c r="M820" s="484"/>
      <c r="N820" s="174">
        <v>200</v>
      </c>
      <c r="O820" s="174"/>
      <c r="P820" s="174"/>
      <c r="Q820" s="174"/>
      <c r="R820" s="175" t="e">
        <f t="shared" si="84"/>
        <v>#DIV/0!</v>
      </c>
      <c r="S820" s="175">
        <f t="shared" si="85"/>
        <v>0</v>
      </c>
      <c r="T820" s="175">
        <f t="shared" si="86"/>
        <v>0</v>
      </c>
      <c r="U820" s="176">
        <f>IF(N820="nio",0,IF(N820&gt;0,VLOOKUP(H820,'3-Productie normen'!A:S,VLOOKUP(N820,'3-Productie normen'!S:T,2,FALSE),FALSE)))</f>
        <v>0</v>
      </c>
      <c r="V820" s="176">
        <f t="shared" si="87"/>
        <v>0</v>
      </c>
      <c r="W820" s="176">
        <f t="shared" si="88"/>
        <v>0</v>
      </c>
      <c r="X820" s="176">
        <f t="shared" si="89"/>
        <v>0</v>
      </c>
      <c r="Y820" s="666">
        <f>VLOOKUP(H820,'3-Productie normen'!A:S,13,FALSE)</f>
        <v>3</v>
      </c>
      <c r="Z820" s="177"/>
      <c r="AB820" s="138">
        <f t="shared" si="90"/>
        <v>3740.0001525878997</v>
      </c>
    </row>
    <row r="821" spans="1:28" ht="14.1" customHeight="1">
      <c r="A821" s="152">
        <v>821</v>
      </c>
      <c r="B821" s="171" t="s">
        <v>989</v>
      </c>
      <c r="C821" s="566" t="s">
        <v>1890</v>
      </c>
      <c r="D821" s="526">
        <v>0</v>
      </c>
      <c r="E821" s="526" t="s">
        <v>1049</v>
      </c>
      <c r="F821" s="184" t="s">
        <v>1050</v>
      </c>
      <c r="G821" s="184" t="s">
        <v>1347</v>
      </c>
      <c r="H821" s="184" t="s">
        <v>18</v>
      </c>
      <c r="I821" s="184" t="s">
        <v>113</v>
      </c>
      <c r="J821" s="649">
        <v>18.700000762939499</v>
      </c>
      <c r="K821" s="484"/>
      <c r="L821" s="484"/>
      <c r="M821" s="484"/>
      <c r="N821" s="174">
        <v>200</v>
      </c>
      <c r="O821" s="174"/>
      <c r="P821" s="174"/>
      <c r="Q821" s="174"/>
      <c r="R821" s="175" t="e">
        <f t="shared" si="84"/>
        <v>#DIV/0!</v>
      </c>
      <c r="S821" s="175">
        <f t="shared" si="85"/>
        <v>0</v>
      </c>
      <c r="T821" s="175">
        <f t="shared" si="86"/>
        <v>0</v>
      </c>
      <c r="U821" s="176">
        <f>IF(N821="nio",0,IF(N821&gt;0,VLOOKUP(H821,'3-Productie normen'!A:S,VLOOKUP(N821,'3-Productie normen'!S:T,2,FALSE),FALSE)))</f>
        <v>0</v>
      </c>
      <c r="V821" s="176">
        <f t="shared" si="87"/>
        <v>0</v>
      </c>
      <c r="W821" s="176">
        <f t="shared" si="88"/>
        <v>0</v>
      </c>
      <c r="X821" s="176">
        <f t="shared" si="89"/>
        <v>0</v>
      </c>
      <c r="Y821" s="666">
        <f>VLOOKUP(H821,'3-Productie normen'!A:S,13,FALSE)</f>
        <v>3</v>
      </c>
      <c r="Z821" s="177"/>
      <c r="AB821" s="138">
        <f t="shared" si="90"/>
        <v>3740.0001525878997</v>
      </c>
    </row>
    <row r="822" spans="1:28" ht="14.1" customHeight="1">
      <c r="A822" s="152">
        <v>822</v>
      </c>
      <c r="B822" s="171" t="s">
        <v>989</v>
      </c>
      <c r="C822" s="566" t="s">
        <v>1890</v>
      </c>
      <c r="D822" s="526">
        <v>0</v>
      </c>
      <c r="E822" s="526" t="s">
        <v>1034</v>
      </c>
      <c r="F822" s="184" t="s">
        <v>1127</v>
      </c>
      <c r="G822" s="184" t="s">
        <v>1333</v>
      </c>
      <c r="H822" s="184" t="s">
        <v>1857</v>
      </c>
      <c r="I822" s="184" t="s">
        <v>111</v>
      </c>
      <c r="J822" s="649">
        <v>3.5999999046325701</v>
      </c>
      <c r="K822" s="484"/>
      <c r="L822" s="484"/>
      <c r="M822" s="484"/>
      <c r="N822" s="174">
        <v>200</v>
      </c>
      <c r="O822" s="174"/>
      <c r="P822" s="174"/>
      <c r="Q822" s="174"/>
      <c r="R822" s="175" t="e">
        <f t="shared" si="84"/>
        <v>#DIV/0!</v>
      </c>
      <c r="S822" s="175">
        <f t="shared" si="85"/>
        <v>0</v>
      </c>
      <c r="T822" s="175">
        <f t="shared" si="86"/>
        <v>0</v>
      </c>
      <c r="U822" s="176">
        <f>IF(N822="nio",0,IF(N822&gt;0,VLOOKUP(H822,'3-Productie normen'!A:S,VLOOKUP(N822,'3-Productie normen'!S:T,2,FALSE),FALSE)))</f>
        <v>0</v>
      </c>
      <c r="V822" s="176">
        <f t="shared" si="87"/>
        <v>0</v>
      </c>
      <c r="W822" s="176">
        <f t="shared" si="88"/>
        <v>0</v>
      </c>
      <c r="X822" s="176">
        <f t="shared" si="89"/>
        <v>0</v>
      </c>
      <c r="Y822" s="666">
        <f>VLOOKUP(H822,'3-Productie normen'!A:S,13,FALSE)</f>
        <v>1</v>
      </c>
      <c r="Z822" s="177"/>
      <c r="AB822" s="138">
        <f t="shared" si="90"/>
        <v>719.99998092651401</v>
      </c>
    </row>
    <row r="823" spans="1:28" ht="14.1" customHeight="1">
      <c r="A823" s="152">
        <v>823</v>
      </c>
      <c r="B823" s="171" t="s">
        <v>989</v>
      </c>
      <c r="C823" s="566" t="s">
        <v>1890</v>
      </c>
      <c r="D823" s="526">
        <v>0</v>
      </c>
      <c r="E823" s="526" t="s">
        <v>1022</v>
      </c>
      <c r="F823" s="184" t="s">
        <v>1050</v>
      </c>
      <c r="G823" s="184" t="s">
        <v>1333</v>
      </c>
      <c r="H823" s="184" t="s">
        <v>18</v>
      </c>
      <c r="I823" s="184" t="s">
        <v>113</v>
      </c>
      <c r="J823" s="649">
        <v>2.5999999046325701</v>
      </c>
      <c r="K823" s="484"/>
      <c r="L823" s="484"/>
      <c r="M823" s="484"/>
      <c r="N823" s="174">
        <v>200</v>
      </c>
      <c r="O823" s="174"/>
      <c r="P823" s="174"/>
      <c r="Q823" s="174"/>
      <c r="R823" s="175" t="e">
        <f t="shared" si="84"/>
        <v>#DIV/0!</v>
      </c>
      <c r="S823" s="175">
        <f t="shared" si="85"/>
        <v>0</v>
      </c>
      <c r="T823" s="175">
        <f t="shared" si="86"/>
        <v>0</v>
      </c>
      <c r="U823" s="176">
        <f>IF(N823="nio",0,IF(N823&gt;0,VLOOKUP(H823,'3-Productie normen'!A:S,VLOOKUP(N823,'3-Productie normen'!S:T,2,FALSE),FALSE)))</f>
        <v>0</v>
      </c>
      <c r="V823" s="176">
        <f t="shared" si="87"/>
        <v>0</v>
      </c>
      <c r="W823" s="176">
        <f t="shared" si="88"/>
        <v>0</v>
      </c>
      <c r="X823" s="176">
        <f t="shared" si="89"/>
        <v>0</v>
      </c>
      <c r="Y823" s="666">
        <f>VLOOKUP(H823,'3-Productie normen'!A:S,13,FALSE)</f>
        <v>3</v>
      </c>
      <c r="Z823" s="177"/>
      <c r="AB823" s="138">
        <f t="shared" si="90"/>
        <v>519.99998092651401</v>
      </c>
    </row>
    <row r="824" spans="1:28" ht="14.1" customHeight="1">
      <c r="A824" s="152">
        <v>824</v>
      </c>
      <c r="B824" s="171" t="s">
        <v>989</v>
      </c>
      <c r="C824" s="566" t="s">
        <v>1890</v>
      </c>
      <c r="D824" s="526">
        <v>0</v>
      </c>
      <c r="E824" s="526" t="s">
        <v>1035</v>
      </c>
      <c r="F824" s="184" t="s">
        <v>309</v>
      </c>
      <c r="G824" s="184" t="s">
        <v>1348</v>
      </c>
      <c r="H824" s="137" t="s">
        <v>18</v>
      </c>
      <c r="I824" s="184" t="s">
        <v>113</v>
      </c>
      <c r="J824" s="649">
        <v>1.5</v>
      </c>
      <c r="K824" s="484"/>
      <c r="L824" s="484"/>
      <c r="M824" s="484"/>
      <c r="N824" s="174">
        <v>200</v>
      </c>
      <c r="O824" s="174"/>
      <c r="P824" s="174"/>
      <c r="Q824" s="174"/>
      <c r="R824" s="175" t="e">
        <f t="shared" si="84"/>
        <v>#DIV/0!</v>
      </c>
      <c r="S824" s="175">
        <f t="shared" si="85"/>
        <v>0</v>
      </c>
      <c r="T824" s="175">
        <f t="shared" si="86"/>
        <v>0</v>
      </c>
      <c r="U824" s="176">
        <f>IF(N824="nio",0,IF(N824&gt;0,VLOOKUP(H824,'3-Productie normen'!A:S,VLOOKUP(N824,'3-Productie normen'!S:T,2,FALSE),FALSE)))</f>
        <v>0</v>
      </c>
      <c r="V824" s="176">
        <f t="shared" si="87"/>
        <v>0</v>
      </c>
      <c r="W824" s="176">
        <f t="shared" si="88"/>
        <v>0</v>
      </c>
      <c r="X824" s="176">
        <f t="shared" si="89"/>
        <v>0</v>
      </c>
      <c r="Y824" s="666">
        <f>VLOOKUP(H824,'3-Productie normen'!A:S,13,FALSE)</f>
        <v>3</v>
      </c>
      <c r="Z824" s="177"/>
      <c r="AB824" s="138">
        <f t="shared" si="90"/>
        <v>300</v>
      </c>
    </row>
    <row r="825" spans="1:28" ht="14.1" customHeight="1">
      <c r="A825" s="152">
        <v>825</v>
      </c>
      <c r="B825" s="171" t="s">
        <v>989</v>
      </c>
      <c r="C825" s="566" t="s">
        <v>1890</v>
      </c>
      <c r="D825" s="526">
        <v>0</v>
      </c>
      <c r="E825" s="526" t="s">
        <v>1043</v>
      </c>
      <c r="F825" s="184" t="s">
        <v>309</v>
      </c>
      <c r="G825" s="184" t="s">
        <v>1349</v>
      </c>
      <c r="H825" s="137" t="s">
        <v>18</v>
      </c>
      <c r="I825" s="184" t="s">
        <v>113</v>
      </c>
      <c r="J825" s="649">
        <v>1.5</v>
      </c>
      <c r="K825" s="484"/>
      <c r="L825" s="484"/>
      <c r="M825" s="484"/>
      <c r="N825" s="174">
        <v>200</v>
      </c>
      <c r="O825" s="174"/>
      <c r="P825" s="174"/>
      <c r="Q825" s="174"/>
      <c r="R825" s="175" t="e">
        <f t="shared" si="84"/>
        <v>#DIV/0!</v>
      </c>
      <c r="S825" s="175">
        <f t="shared" si="85"/>
        <v>0</v>
      </c>
      <c r="T825" s="175">
        <f t="shared" si="86"/>
        <v>0</v>
      </c>
      <c r="U825" s="176">
        <f>IF(N825="nio",0,IF(N825&gt;0,VLOOKUP(H825,'3-Productie normen'!A:S,VLOOKUP(N825,'3-Productie normen'!S:T,2,FALSE),FALSE)))</f>
        <v>0</v>
      </c>
      <c r="V825" s="176">
        <f t="shared" si="87"/>
        <v>0</v>
      </c>
      <c r="W825" s="176">
        <f t="shared" si="88"/>
        <v>0</v>
      </c>
      <c r="X825" s="176">
        <f t="shared" si="89"/>
        <v>0</v>
      </c>
      <c r="Y825" s="666">
        <f>VLOOKUP(H825,'3-Productie normen'!A:S,13,FALSE)</f>
        <v>3</v>
      </c>
      <c r="Z825" s="177"/>
      <c r="AB825" s="138">
        <f t="shared" si="90"/>
        <v>300</v>
      </c>
    </row>
    <row r="826" spans="1:28" ht="14.1" customHeight="1">
      <c r="A826" s="152">
        <v>826</v>
      </c>
      <c r="B826" s="171" t="s">
        <v>989</v>
      </c>
      <c r="C826" s="566" t="s">
        <v>1890</v>
      </c>
      <c r="D826" s="526">
        <v>0</v>
      </c>
      <c r="E826" s="526" t="s">
        <v>1030</v>
      </c>
      <c r="F826" s="184" t="s">
        <v>388</v>
      </c>
      <c r="G826" s="184" t="s">
        <v>388</v>
      </c>
      <c r="H826" s="180" t="s">
        <v>223</v>
      </c>
      <c r="I826" s="184" t="s">
        <v>113</v>
      </c>
      <c r="J826" s="649">
        <v>0</v>
      </c>
      <c r="K826" s="484"/>
      <c r="L826" s="484"/>
      <c r="M826" s="484"/>
      <c r="N826" s="174" t="s">
        <v>223</v>
      </c>
      <c r="O826" s="174"/>
      <c r="P826" s="174"/>
      <c r="Q826" s="174"/>
      <c r="R826" s="175">
        <f t="shared" si="84"/>
        <v>0</v>
      </c>
      <c r="S826" s="175">
        <f t="shared" si="85"/>
        <v>0</v>
      </c>
      <c r="T826" s="175">
        <f t="shared" si="86"/>
        <v>0</v>
      </c>
      <c r="U826" s="176">
        <f>IF(N826="nio",0,IF(N826&gt;0,VLOOKUP(H826,'3-Productie normen'!A:S,VLOOKUP(N826,'3-Productie normen'!S:T,2,FALSE),FALSE)))</f>
        <v>0</v>
      </c>
      <c r="V826" s="176">
        <f t="shared" si="87"/>
        <v>0</v>
      </c>
      <c r="W826" s="176">
        <f t="shared" si="88"/>
        <v>0</v>
      </c>
      <c r="X826" s="176">
        <f t="shared" si="89"/>
        <v>0</v>
      </c>
      <c r="Y826" s="666">
        <f>VLOOKUP(H826,'3-Productie normen'!A:S,13,FALSE)</f>
        <v>0</v>
      </c>
      <c r="Z826" s="177"/>
      <c r="AB826" s="138">
        <f t="shared" si="90"/>
        <v>0</v>
      </c>
    </row>
    <row r="827" spans="1:28" ht="14.1" customHeight="1">
      <c r="A827" s="152">
        <v>827</v>
      </c>
      <c r="B827" s="171" t="s">
        <v>989</v>
      </c>
      <c r="C827" s="566" t="s">
        <v>1890</v>
      </c>
      <c r="D827" s="526">
        <v>0</v>
      </c>
      <c r="E827" s="526" t="s">
        <v>1029</v>
      </c>
      <c r="F827" s="184" t="s">
        <v>1031</v>
      </c>
      <c r="G827" s="184" t="s">
        <v>1261</v>
      </c>
      <c r="H827" s="180" t="s">
        <v>223</v>
      </c>
      <c r="I827" s="184" t="s">
        <v>111</v>
      </c>
      <c r="J827" s="649">
        <v>0</v>
      </c>
      <c r="K827" s="484"/>
      <c r="L827" s="484"/>
      <c r="M827" s="484"/>
      <c r="N827" s="174" t="s">
        <v>223</v>
      </c>
      <c r="O827" s="174"/>
      <c r="P827" s="174"/>
      <c r="Q827" s="174"/>
      <c r="R827" s="175">
        <f t="shared" si="84"/>
        <v>0</v>
      </c>
      <c r="S827" s="175">
        <f t="shared" si="85"/>
        <v>0</v>
      </c>
      <c r="T827" s="175">
        <f t="shared" si="86"/>
        <v>0</v>
      </c>
      <c r="U827" s="176">
        <f>IF(N827="nio",0,IF(N827&gt;0,VLOOKUP(H827,'3-Productie normen'!A:S,VLOOKUP(N827,'3-Productie normen'!S:T,2,FALSE),FALSE)))</f>
        <v>0</v>
      </c>
      <c r="V827" s="176">
        <f t="shared" si="87"/>
        <v>0</v>
      </c>
      <c r="W827" s="176">
        <f t="shared" si="88"/>
        <v>0</v>
      </c>
      <c r="X827" s="176">
        <f t="shared" si="89"/>
        <v>0</v>
      </c>
      <c r="Y827" s="666">
        <f>VLOOKUP(H827,'3-Productie normen'!A:S,13,FALSE)</f>
        <v>0</v>
      </c>
      <c r="Z827" s="177"/>
      <c r="AB827" s="138">
        <f t="shared" si="90"/>
        <v>0</v>
      </c>
    </row>
    <row r="828" spans="1:28" ht="14.1" customHeight="1">
      <c r="A828" s="152">
        <v>828</v>
      </c>
      <c r="B828" s="171" t="s">
        <v>990</v>
      </c>
      <c r="C828" s="566" t="s">
        <v>1894</v>
      </c>
      <c r="D828" s="526">
        <v>0</v>
      </c>
      <c r="E828" s="526" t="s">
        <v>1043</v>
      </c>
      <c r="F828" s="184" t="s">
        <v>1250</v>
      </c>
      <c r="G828" s="184" t="s">
        <v>1350</v>
      </c>
      <c r="H828" s="184" t="s">
        <v>236</v>
      </c>
      <c r="I828" s="184" t="s">
        <v>1218</v>
      </c>
      <c r="J828" s="649">
        <v>201</v>
      </c>
      <c r="K828" s="484"/>
      <c r="L828" s="484"/>
      <c r="M828" s="484"/>
      <c r="N828" s="174">
        <v>200</v>
      </c>
      <c r="O828" s="174"/>
      <c r="P828" s="174"/>
      <c r="Q828" s="174"/>
      <c r="R828" s="175" t="e">
        <f t="shared" si="84"/>
        <v>#DIV/0!</v>
      </c>
      <c r="S828" s="175">
        <f t="shared" si="85"/>
        <v>0</v>
      </c>
      <c r="T828" s="175">
        <f t="shared" si="86"/>
        <v>0</v>
      </c>
      <c r="U828" s="176">
        <f>IF(N828="nio",0,IF(N828&gt;0,VLOOKUP(H828,'3-Productie normen'!A:S,VLOOKUP(N828,'3-Productie normen'!S:T,2,FALSE),FALSE)))</f>
        <v>0</v>
      </c>
      <c r="V828" s="176">
        <f t="shared" si="87"/>
        <v>0</v>
      </c>
      <c r="W828" s="176">
        <f t="shared" si="88"/>
        <v>0</v>
      </c>
      <c r="X828" s="176">
        <f t="shared" si="89"/>
        <v>0</v>
      </c>
      <c r="Y828" s="666">
        <f>VLOOKUP(H828,'3-Productie normen'!A:S,13,FALSE)</f>
        <v>5</v>
      </c>
      <c r="Z828" s="177"/>
      <c r="AB828" s="138">
        <f t="shared" si="90"/>
        <v>40200</v>
      </c>
    </row>
    <row r="829" spans="1:28" ht="14.1" customHeight="1">
      <c r="A829" s="152">
        <v>829</v>
      </c>
      <c r="B829" s="171" t="s">
        <v>990</v>
      </c>
      <c r="C829" s="566" t="s">
        <v>1894</v>
      </c>
      <c r="D829" s="526">
        <v>0</v>
      </c>
      <c r="E829" s="526" t="s">
        <v>1064</v>
      </c>
      <c r="F829" s="184" t="s">
        <v>1250</v>
      </c>
      <c r="G829" s="184" t="s">
        <v>1317</v>
      </c>
      <c r="H829" s="184" t="s">
        <v>1</v>
      </c>
      <c r="I829" s="184" t="s">
        <v>1218</v>
      </c>
      <c r="J829" s="649">
        <v>33.700000762939503</v>
      </c>
      <c r="K829" s="484"/>
      <c r="L829" s="484"/>
      <c r="M829" s="484"/>
      <c r="N829" s="174">
        <v>12</v>
      </c>
      <c r="O829" s="174"/>
      <c r="P829" s="174"/>
      <c r="Q829" s="174"/>
      <c r="R829" s="175" t="e">
        <f t="shared" si="84"/>
        <v>#DIV/0!</v>
      </c>
      <c r="S829" s="175">
        <f t="shared" si="85"/>
        <v>0</v>
      </c>
      <c r="T829" s="175">
        <f t="shared" si="86"/>
        <v>0</v>
      </c>
      <c r="U829" s="176">
        <f>IF(N829="nio",0,IF(N829&gt;0,VLOOKUP(H829,'3-Productie normen'!A:S,VLOOKUP(N829,'3-Productie normen'!S:T,2,FALSE),FALSE)))</f>
        <v>0</v>
      </c>
      <c r="V829" s="176">
        <f t="shared" si="87"/>
        <v>0</v>
      </c>
      <c r="W829" s="176">
        <f t="shared" si="88"/>
        <v>0</v>
      </c>
      <c r="X829" s="176">
        <f t="shared" si="89"/>
        <v>0</v>
      </c>
      <c r="Y829" s="666">
        <f>VLOOKUP(H829,'3-Productie normen'!A:S,13,FALSE)</f>
        <v>3</v>
      </c>
      <c r="Z829" s="177"/>
      <c r="AB829" s="138">
        <f t="shared" si="90"/>
        <v>404.40000915527401</v>
      </c>
    </row>
    <row r="830" spans="1:28" ht="14.1" customHeight="1">
      <c r="A830" s="152">
        <v>830</v>
      </c>
      <c r="B830" s="171" t="s">
        <v>990</v>
      </c>
      <c r="C830" s="566" t="s">
        <v>1894</v>
      </c>
      <c r="D830" s="526">
        <v>0</v>
      </c>
      <c r="E830" s="526" t="s">
        <v>1049</v>
      </c>
      <c r="F830" s="184" t="s">
        <v>112</v>
      </c>
      <c r="G830" s="184" t="s">
        <v>1258</v>
      </c>
      <c r="H830" s="184" t="s">
        <v>1</v>
      </c>
      <c r="I830" s="184" t="s">
        <v>113</v>
      </c>
      <c r="J830" s="649">
        <v>24.299999237060501</v>
      </c>
      <c r="K830" s="484"/>
      <c r="L830" s="484"/>
      <c r="M830" s="484"/>
      <c r="N830" s="174">
        <v>200</v>
      </c>
      <c r="O830" s="174"/>
      <c r="P830" s="174"/>
      <c r="Q830" s="174"/>
      <c r="R830" s="175" t="e">
        <f t="shared" si="84"/>
        <v>#DIV/0!</v>
      </c>
      <c r="S830" s="175">
        <f t="shared" si="85"/>
        <v>0</v>
      </c>
      <c r="T830" s="175">
        <f t="shared" si="86"/>
        <v>0</v>
      </c>
      <c r="U830" s="176">
        <f>IF(N830="nio",0,IF(N830&gt;0,VLOOKUP(H830,'3-Productie normen'!A:S,VLOOKUP(N830,'3-Productie normen'!S:T,2,FALSE),FALSE)))</f>
        <v>0</v>
      </c>
      <c r="V830" s="176">
        <f t="shared" si="87"/>
        <v>0</v>
      </c>
      <c r="W830" s="176">
        <f t="shared" si="88"/>
        <v>0</v>
      </c>
      <c r="X830" s="176">
        <f t="shared" si="89"/>
        <v>0</v>
      </c>
      <c r="Y830" s="666">
        <f>VLOOKUP(H830,'3-Productie normen'!A:S,13,FALSE)</f>
        <v>3</v>
      </c>
      <c r="Z830" s="177"/>
      <c r="AB830" s="138">
        <f t="shared" si="90"/>
        <v>4859.9998474121003</v>
      </c>
    </row>
    <row r="831" spans="1:28" ht="14.1" customHeight="1">
      <c r="A831" s="152">
        <v>831</v>
      </c>
      <c r="B831" s="171" t="s">
        <v>990</v>
      </c>
      <c r="C831" s="566" t="s">
        <v>1894</v>
      </c>
      <c r="D831" s="526">
        <v>0</v>
      </c>
      <c r="E831" s="526" t="s">
        <v>1053</v>
      </c>
      <c r="F831" s="184" t="s">
        <v>112</v>
      </c>
      <c r="G831" s="184" t="s">
        <v>1351</v>
      </c>
      <c r="H831" s="184" t="s">
        <v>1</v>
      </c>
      <c r="I831" s="184" t="s">
        <v>113</v>
      </c>
      <c r="J831" s="649">
        <v>24.299999237060501</v>
      </c>
      <c r="K831" s="484"/>
      <c r="L831" s="484"/>
      <c r="M831" s="484"/>
      <c r="N831" s="174">
        <v>200</v>
      </c>
      <c r="O831" s="174"/>
      <c r="P831" s="174"/>
      <c r="Q831" s="174"/>
      <c r="R831" s="175" t="e">
        <f t="shared" si="84"/>
        <v>#DIV/0!</v>
      </c>
      <c r="S831" s="175">
        <f t="shared" si="85"/>
        <v>0</v>
      </c>
      <c r="T831" s="175">
        <f t="shared" si="86"/>
        <v>0</v>
      </c>
      <c r="U831" s="176">
        <f>IF(N831="nio",0,IF(N831&gt;0,VLOOKUP(H831,'3-Productie normen'!A:S,VLOOKUP(N831,'3-Productie normen'!S:T,2,FALSE),FALSE)))</f>
        <v>0</v>
      </c>
      <c r="V831" s="176">
        <f t="shared" si="87"/>
        <v>0</v>
      </c>
      <c r="W831" s="176">
        <f t="shared" si="88"/>
        <v>0</v>
      </c>
      <c r="X831" s="176">
        <f t="shared" si="89"/>
        <v>0</v>
      </c>
      <c r="Y831" s="666">
        <f>VLOOKUP(H831,'3-Productie normen'!A:S,13,FALSE)</f>
        <v>3</v>
      </c>
      <c r="Z831" s="177"/>
      <c r="AB831" s="138">
        <f t="shared" si="90"/>
        <v>4859.9998474121003</v>
      </c>
    </row>
    <row r="832" spans="1:28" ht="14.1" customHeight="1">
      <c r="A832" s="152">
        <v>832</v>
      </c>
      <c r="B832" s="171" t="s">
        <v>990</v>
      </c>
      <c r="C832" s="566" t="s">
        <v>1894</v>
      </c>
      <c r="D832" s="526">
        <v>0</v>
      </c>
      <c r="E832" s="526" t="s">
        <v>1029</v>
      </c>
      <c r="F832" s="184" t="s">
        <v>1050</v>
      </c>
      <c r="G832" s="184" t="s">
        <v>1323</v>
      </c>
      <c r="H832" s="184" t="s">
        <v>18</v>
      </c>
      <c r="I832" s="184" t="s">
        <v>113</v>
      </c>
      <c r="J832" s="649">
        <v>19.200000762939499</v>
      </c>
      <c r="K832" s="484"/>
      <c r="L832" s="484"/>
      <c r="M832" s="484"/>
      <c r="N832" s="174">
        <v>200</v>
      </c>
      <c r="O832" s="174"/>
      <c r="P832" s="174"/>
      <c r="Q832" s="174"/>
      <c r="R832" s="175" t="e">
        <f t="shared" si="84"/>
        <v>#DIV/0!</v>
      </c>
      <c r="S832" s="175">
        <f t="shared" si="85"/>
        <v>0</v>
      </c>
      <c r="T832" s="175">
        <f t="shared" si="86"/>
        <v>0</v>
      </c>
      <c r="U832" s="176">
        <f>IF(N832="nio",0,IF(N832&gt;0,VLOOKUP(H832,'3-Productie normen'!A:S,VLOOKUP(N832,'3-Productie normen'!S:T,2,FALSE),FALSE)))</f>
        <v>0</v>
      </c>
      <c r="V832" s="176">
        <f t="shared" si="87"/>
        <v>0</v>
      </c>
      <c r="W832" s="176">
        <f t="shared" si="88"/>
        <v>0</v>
      </c>
      <c r="X832" s="176">
        <f t="shared" si="89"/>
        <v>0</v>
      </c>
      <c r="Y832" s="666">
        <f>VLOOKUP(H832,'3-Productie normen'!A:S,13,FALSE)</f>
        <v>3</v>
      </c>
      <c r="Z832" s="177"/>
      <c r="AB832" s="138">
        <f t="shared" si="90"/>
        <v>3840.0001525878997</v>
      </c>
    </row>
    <row r="833" spans="1:28" ht="14.1" customHeight="1">
      <c r="A833" s="152">
        <v>833</v>
      </c>
      <c r="B833" s="171" t="s">
        <v>990</v>
      </c>
      <c r="C833" s="566" t="s">
        <v>1894</v>
      </c>
      <c r="D833" s="526">
        <v>0</v>
      </c>
      <c r="E833" s="526" t="s">
        <v>1034</v>
      </c>
      <c r="F833" s="184" t="s">
        <v>1050</v>
      </c>
      <c r="G833" s="184" t="s">
        <v>1352</v>
      </c>
      <c r="H833" s="184" t="s">
        <v>18</v>
      </c>
      <c r="I833" s="184" t="s">
        <v>113</v>
      </c>
      <c r="J833" s="649">
        <v>19.200000762939499</v>
      </c>
      <c r="K833" s="484"/>
      <c r="L833" s="484"/>
      <c r="M833" s="484"/>
      <c r="N833" s="174">
        <v>200</v>
      </c>
      <c r="O833" s="174"/>
      <c r="P833" s="174"/>
      <c r="Q833" s="174"/>
      <c r="R833" s="175" t="e">
        <f t="shared" si="84"/>
        <v>#DIV/0!</v>
      </c>
      <c r="S833" s="175">
        <f t="shared" si="85"/>
        <v>0</v>
      </c>
      <c r="T833" s="175">
        <f t="shared" si="86"/>
        <v>0</v>
      </c>
      <c r="U833" s="176">
        <f>IF(N833="nio",0,IF(N833&gt;0,VLOOKUP(H833,'3-Productie normen'!A:S,VLOOKUP(N833,'3-Productie normen'!S:T,2,FALSE),FALSE)))</f>
        <v>0</v>
      </c>
      <c r="V833" s="176">
        <f t="shared" si="87"/>
        <v>0</v>
      </c>
      <c r="W833" s="176">
        <f t="shared" si="88"/>
        <v>0</v>
      </c>
      <c r="X833" s="176">
        <f t="shared" si="89"/>
        <v>0</v>
      </c>
      <c r="Y833" s="666">
        <f>VLOOKUP(H833,'3-Productie normen'!A:S,13,FALSE)</f>
        <v>3</v>
      </c>
      <c r="Z833" s="177"/>
      <c r="AB833" s="138">
        <f t="shared" si="90"/>
        <v>3840.0001525878997</v>
      </c>
    </row>
    <row r="834" spans="1:28" ht="14.1" customHeight="1">
      <c r="A834" s="152">
        <v>834</v>
      </c>
      <c r="B834" s="171" t="s">
        <v>990</v>
      </c>
      <c r="C834" s="566" t="s">
        <v>1894</v>
      </c>
      <c r="D834" s="526">
        <v>0</v>
      </c>
      <c r="E834" s="526" t="s">
        <v>1025</v>
      </c>
      <c r="F834" s="184" t="s">
        <v>110</v>
      </c>
      <c r="G834" s="184" t="s">
        <v>1353</v>
      </c>
      <c r="H834" s="137" t="s">
        <v>110</v>
      </c>
      <c r="I834" s="184" t="s">
        <v>113</v>
      </c>
      <c r="J834" s="649">
        <v>15.800000190734901</v>
      </c>
      <c r="K834" s="484"/>
      <c r="L834" s="484"/>
      <c r="M834" s="484"/>
      <c r="N834" s="174">
        <v>200</v>
      </c>
      <c r="O834" s="174"/>
      <c r="P834" s="174"/>
      <c r="Q834" s="174"/>
      <c r="R834" s="175" t="e">
        <f t="shared" si="84"/>
        <v>#DIV/0!</v>
      </c>
      <c r="S834" s="175">
        <f t="shared" si="85"/>
        <v>0</v>
      </c>
      <c r="T834" s="175">
        <f t="shared" si="86"/>
        <v>0</v>
      </c>
      <c r="U834" s="176">
        <f>IF(N834="nio",0,IF(N834&gt;0,VLOOKUP(H834,'3-Productie normen'!A:S,VLOOKUP(N834,'3-Productie normen'!S:T,2,FALSE),FALSE)))</f>
        <v>0</v>
      </c>
      <c r="V834" s="176">
        <f t="shared" si="87"/>
        <v>0</v>
      </c>
      <c r="W834" s="176">
        <f t="shared" si="88"/>
        <v>0</v>
      </c>
      <c r="X834" s="176">
        <f t="shared" si="89"/>
        <v>0</v>
      </c>
      <c r="Y834" s="666">
        <f>VLOOKUP(H834,'3-Productie normen'!A:S,13,FALSE)</f>
        <v>4</v>
      </c>
      <c r="Z834" s="177"/>
      <c r="AB834" s="138">
        <f t="shared" si="90"/>
        <v>3160.0000381469799</v>
      </c>
    </row>
    <row r="835" spans="1:28" ht="14.1" customHeight="1">
      <c r="A835" s="152">
        <v>835</v>
      </c>
      <c r="B835" s="171" t="s">
        <v>990</v>
      </c>
      <c r="C835" s="566" t="s">
        <v>1894</v>
      </c>
      <c r="D835" s="526">
        <v>0</v>
      </c>
      <c r="E835" s="526" t="s">
        <v>1054</v>
      </c>
      <c r="F835" s="184" t="s">
        <v>112</v>
      </c>
      <c r="G835" s="184" t="s">
        <v>1318</v>
      </c>
      <c r="H835" s="184" t="s">
        <v>1</v>
      </c>
      <c r="I835" s="184" t="s">
        <v>113</v>
      </c>
      <c r="J835" s="649">
        <v>4.8000001907348597</v>
      </c>
      <c r="K835" s="484"/>
      <c r="L835" s="484"/>
      <c r="M835" s="484"/>
      <c r="N835" s="174">
        <v>200</v>
      </c>
      <c r="O835" s="174"/>
      <c r="P835" s="174"/>
      <c r="Q835" s="174"/>
      <c r="R835" s="175" t="e">
        <f t="shared" si="84"/>
        <v>#DIV/0!</v>
      </c>
      <c r="S835" s="175">
        <f t="shared" si="85"/>
        <v>0</v>
      </c>
      <c r="T835" s="175">
        <f t="shared" si="86"/>
        <v>0</v>
      </c>
      <c r="U835" s="176">
        <f>IF(N835="nio",0,IF(N835&gt;0,VLOOKUP(H835,'3-Productie normen'!A:S,VLOOKUP(N835,'3-Productie normen'!S:T,2,FALSE),FALSE)))</f>
        <v>0</v>
      </c>
      <c r="V835" s="176">
        <f t="shared" si="87"/>
        <v>0</v>
      </c>
      <c r="W835" s="176">
        <f t="shared" si="88"/>
        <v>0</v>
      </c>
      <c r="X835" s="176">
        <f t="shared" si="89"/>
        <v>0</v>
      </c>
      <c r="Y835" s="666">
        <f>VLOOKUP(H835,'3-Productie normen'!A:S,13,FALSE)</f>
        <v>3</v>
      </c>
      <c r="Z835" s="177"/>
      <c r="AB835" s="138">
        <f t="shared" si="90"/>
        <v>960.00003814697197</v>
      </c>
    </row>
    <row r="836" spans="1:28" ht="14.1" customHeight="1">
      <c r="A836" s="152">
        <v>836</v>
      </c>
      <c r="B836" s="171" t="s">
        <v>990</v>
      </c>
      <c r="C836" s="566" t="s">
        <v>1894</v>
      </c>
      <c r="D836" s="526">
        <v>0</v>
      </c>
      <c r="E836" s="526" t="s">
        <v>1052</v>
      </c>
      <c r="F836" s="184" t="s">
        <v>1050</v>
      </c>
      <c r="G836" s="184" t="s">
        <v>1354</v>
      </c>
      <c r="H836" s="184" t="s">
        <v>18</v>
      </c>
      <c r="I836" s="184" t="s">
        <v>113</v>
      </c>
      <c r="J836" s="649">
        <v>1.8999999761581401</v>
      </c>
      <c r="K836" s="484"/>
      <c r="L836" s="484"/>
      <c r="M836" s="484"/>
      <c r="N836" s="174">
        <v>200</v>
      </c>
      <c r="O836" s="174"/>
      <c r="P836" s="174"/>
      <c r="Q836" s="174"/>
      <c r="R836" s="175" t="e">
        <f t="shared" si="84"/>
        <v>#DIV/0!</v>
      </c>
      <c r="S836" s="175">
        <f t="shared" si="85"/>
        <v>0</v>
      </c>
      <c r="T836" s="175">
        <f t="shared" si="86"/>
        <v>0</v>
      </c>
      <c r="U836" s="176">
        <f>IF(N836="nio",0,IF(N836&gt;0,VLOOKUP(H836,'3-Productie normen'!A:S,VLOOKUP(N836,'3-Productie normen'!S:T,2,FALSE),FALSE)))</f>
        <v>0</v>
      </c>
      <c r="V836" s="176">
        <f t="shared" si="87"/>
        <v>0</v>
      </c>
      <c r="W836" s="176">
        <f t="shared" si="88"/>
        <v>0</v>
      </c>
      <c r="X836" s="176">
        <f t="shared" si="89"/>
        <v>0</v>
      </c>
      <c r="Y836" s="666">
        <f>VLOOKUP(H836,'3-Productie normen'!A:S,13,FALSE)</f>
        <v>3</v>
      </c>
      <c r="Z836" s="177"/>
      <c r="AB836" s="138">
        <f t="shared" si="90"/>
        <v>379.99999523162802</v>
      </c>
    </row>
    <row r="837" spans="1:28" ht="14.1" customHeight="1">
      <c r="A837" s="152">
        <v>837</v>
      </c>
      <c r="B837" s="171" t="s">
        <v>990</v>
      </c>
      <c r="C837" s="566" t="s">
        <v>1894</v>
      </c>
      <c r="D837" s="526">
        <v>0</v>
      </c>
      <c r="E837" s="526" t="s">
        <v>1030</v>
      </c>
      <c r="F837" s="184" t="s">
        <v>309</v>
      </c>
      <c r="G837" s="184" t="s">
        <v>1078</v>
      </c>
      <c r="H837" s="137" t="s">
        <v>18</v>
      </c>
      <c r="I837" s="184" t="s">
        <v>113</v>
      </c>
      <c r="J837" s="649">
        <v>1.29999995231628</v>
      </c>
      <c r="K837" s="484"/>
      <c r="L837" s="484"/>
      <c r="M837" s="484"/>
      <c r="N837" s="174">
        <v>200</v>
      </c>
      <c r="O837" s="174"/>
      <c r="P837" s="174"/>
      <c r="Q837" s="174"/>
      <c r="R837" s="175" t="e">
        <f t="shared" si="84"/>
        <v>#DIV/0!</v>
      </c>
      <c r="S837" s="175">
        <f t="shared" si="85"/>
        <v>0</v>
      </c>
      <c r="T837" s="175">
        <f t="shared" si="86"/>
        <v>0</v>
      </c>
      <c r="U837" s="176">
        <f>IF(N837="nio",0,IF(N837&gt;0,VLOOKUP(H837,'3-Productie normen'!A:S,VLOOKUP(N837,'3-Productie normen'!S:T,2,FALSE),FALSE)))</f>
        <v>0</v>
      </c>
      <c r="V837" s="176">
        <f t="shared" si="87"/>
        <v>0</v>
      </c>
      <c r="W837" s="176">
        <f t="shared" si="88"/>
        <v>0</v>
      </c>
      <c r="X837" s="176">
        <f t="shared" si="89"/>
        <v>0</v>
      </c>
      <c r="Y837" s="666">
        <f>VLOOKUP(H837,'3-Productie normen'!A:S,13,FALSE)</f>
        <v>3</v>
      </c>
      <c r="Z837" s="177"/>
      <c r="AB837" s="138">
        <f t="shared" si="90"/>
        <v>259.99999046325598</v>
      </c>
    </row>
    <row r="838" spans="1:28" ht="14.1" customHeight="1">
      <c r="A838" s="152">
        <v>838</v>
      </c>
      <c r="B838" s="171" t="s">
        <v>990</v>
      </c>
      <c r="C838" s="566" t="s">
        <v>1894</v>
      </c>
      <c r="D838" s="526">
        <v>0</v>
      </c>
      <c r="E838" s="526" t="s">
        <v>1022</v>
      </c>
      <c r="F838" s="184" t="s">
        <v>309</v>
      </c>
      <c r="G838" s="184" t="s">
        <v>1331</v>
      </c>
      <c r="H838" s="137" t="s">
        <v>18</v>
      </c>
      <c r="I838" s="184" t="s">
        <v>113</v>
      </c>
      <c r="J838" s="649">
        <v>1.29999995231628</v>
      </c>
      <c r="K838" s="484"/>
      <c r="L838" s="484"/>
      <c r="M838" s="484"/>
      <c r="N838" s="174">
        <v>200</v>
      </c>
      <c r="O838" s="174"/>
      <c r="P838" s="174"/>
      <c r="Q838" s="174"/>
      <c r="R838" s="175" t="e">
        <f t="shared" si="84"/>
        <v>#DIV/0!</v>
      </c>
      <c r="S838" s="175">
        <f t="shared" si="85"/>
        <v>0</v>
      </c>
      <c r="T838" s="175">
        <f t="shared" si="86"/>
        <v>0</v>
      </c>
      <c r="U838" s="176">
        <f>IF(N838="nio",0,IF(N838&gt;0,VLOOKUP(H838,'3-Productie normen'!A:S,VLOOKUP(N838,'3-Productie normen'!S:T,2,FALSE),FALSE)))</f>
        <v>0</v>
      </c>
      <c r="V838" s="176">
        <f t="shared" si="87"/>
        <v>0</v>
      </c>
      <c r="W838" s="176">
        <f t="shared" si="88"/>
        <v>0</v>
      </c>
      <c r="X838" s="176">
        <f t="shared" si="89"/>
        <v>0</v>
      </c>
      <c r="Y838" s="666">
        <f>VLOOKUP(H838,'3-Productie normen'!A:S,13,FALSE)</f>
        <v>3</v>
      </c>
      <c r="Z838" s="177"/>
      <c r="AB838" s="138">
        <f t="shared" si="90"/>
        <v>259.99999046325598</v>
      </c>
    </row>
    <row r="839" spans="1:28" ht="14.1" customHeight="1">
      <c r="A839" s="152">
        <v>839</v>
      </c>
      <c r="B839" s="171" t="s">
        <v>990</v>
      </c>
      <c r="C839" s="566" t="s">
        <v>1894</v>
      </c>
      <c r="D839" s="526">
        <v>0</v>
      </c>
      <c r="E839" s="526" t="s">
        <v>1019</v>
      </c>
      <c r="F839" s="184" t="s">
        <v>388</v>
      </c>
      <c r="G839" s="184" t="s">
        <v>1327</v>
      </c>
      <c r="H839" s="180" t="s">
        <v>223</v>
      </c>
      <c r="I839" s="184" t="s">
        <v>113</v>
      </c>
      <c r="J839" s="649">
        <v>0</v>
      </c>
      <c r="K839" s="484"/>
      <c r="L839" s="484"/>
      <c r="M839" s="484"/>
      <c r="N839" s="174" t="s">
        <v>223</v>
      </c>
      <c r="O839" s="174"/>
      <c r="P839" s="174"/>
      <c r="Q839" s="174"/>
      <c r="R839" s="175">
        <f t="shared" si="84"/>
        <v>0</v>
      </c>
      <c r="S839" s="175">
        <f t="shared" si="85"/>
        <v>0</v>
      </c>
      <c r="T839" s="175">
        <f t="shared" si="86"/>
        <v>0</v>
      </c>
      <c r="U839" s="176">
        <f>IF(N839="nio",0,IF(N839&gt;0,VLOOKUP(H839,'3-Productie normen'!A:S,VLOOKUP(N839,'3-Productie normen'!S:T,2,FALSE),FALSE)))</f>
        <v>0</v>
      </c>
      <c r="V839" s="176">
        <f t="shared" si="87"/>
        <v>0</v>
      </c>
      <c r="W839" s="176">
        <f t="shared" si="88"/>
        <v>0</v>
      </c>
      <c r="X839" s="176">
        <f t="shared" si="89"/>
        <v>0</v>
      </c>
      <c r="Y839" s="666">
        <f>VLOOKUP(H839,'3-Productie normen'!A:S,13,FALSE)</f>
        <v>0</v>
      </c>
      <c r="Z839" s="177"/>
      <c r="AB839" s="138">
        <f t="shared" si="90"/>
        <v>0</v>
      </c>
    </row>
    <row r="840" spans="1:28" ht="14.1" customHeight="1">
      <c r="A840" s="152">
        <v>840</v>
      </c>
      <c r="B840" s="171" t="s">
        <v>990</v>
      </c>
      <c r="C840" s="566" t="s">
        <v>1894</v>
      </c>
      <c r="D840" s="526">
        <v>0</v>
      </c>
      <c r="E840" s="526" t="s">
        <v>1027</v>
      </c>
      <c r="F840" s="184" t="s">
        <v>1031</v>
      </c>
      <c r="G840" s="184" t="s">
        <v>1324</v>
      </c>
      <c r="H840" s="180" t="s">
        <v>223</v>
      </c>
      <c r="I840" s="184" t="s">
        <v>113</v>
      </c>
      <c r="J840" s="649">
        <v>0</v>
      </c>
      <c r="K840" s="484"/>
      <c r="L840" s="484"/>
      <c r="M840" s="484"/>
      <c r="N840" s="174" t="s">
        <v>223</v>
      </c>
      <c r="O840" s="174"/>
      <c r="P840" s="174"/>
      <c r="Q840" s="174"/>
      <c r="R840" s="175">
        <f t="shared" si="84"/>
        <v>0</v>
      </c>
      <c r="S840" s="175">
        <f t="shared" si="85"/>
        <v>0</v>
      </c>
      <c r="T840" s="175">
        <f t="shared" si="86"/>
        <v>0</v>
      </c>
      <c r="U840" s="176">
        <f>IF(N840="nio",0,IF(N840&gt;0,VLOOKUP(H840,'3-Productie normen'!A:S,VLOOKUP(N840,'3-Productie normen'!S:T,2,FALSE),FALSE)))</f>
        <v>0</v>
      </c>
      <c r="V840" s="176">
        <f t="shared" si="87"/>
        <v>0</v>
      </c>
      <c r="W840" s="176">
        <f t="shared" si="88"/>
        <v>0</v>
      </c>
      <c r="X840" s="176">
        <f t="shared" si="89"/>
        <v>0</v>
      </c>
      <c r="Y840" s="666">
        <f>VLOOKUP(H840,'3-Productie normen'!A:S,13,FALSE)</f>
        <v>0</v>
      </c>
      <c r="Z840" s="177"/>
      <c r="AB840" s="138">
        <f t="shared" si="90"/>
        <v>0</v>
      </c>
    </row>
    <row r="841" spans="1:28" ht="14.1" customHeight="1">
      <c r="A841" s="152">
        <v>841</v>
      </c>
      <c r="B841" s="171" t="s">
        <v>990</v>
      </c>
      <c r="C841" s="566" t="s">
        <v>1894</v>
      </c>
      <c r="D841" s="526">
        <v>0</v>
      </c>
      <c r="E841" s="526" t="s">
        <v>1035</v>
      </c>
      <c r="F841" s="184" t="s">
        <v>1031</v>
      </c>
      <c r="G841" s="184" t="s">
        <v>1355</v>
      </c>
      <c r="H841" s="180" t="s">
        <v>223</v>
      </c>
      <c r="I841" s="184" t="s">
        <v>114</v>
      </c>
      <c r="J841" s="649">
        <v>0</v>
      </c>
      <c r="K841" s="484"/>
      <c r="L841" s="484"/>
      <c r="M841" s="484"/>
      <c r="N841" s="174" t="s">
        <v>223</v>
      </c>
      <c r="O841" s="174"/>
      <c r="P841" s="174"/>
      <c r="Q841" s="174"/>
      <c r="R841" s="175">
        <f t="shared" si="84"/>
        <v>0</v>
      </c>
      <c r="S841" s="175">
        <f t="shared" si="85"/>
        <v>0</v>
      </c>
      <c r="T841" s="175">
        <f t="shared" si="86"/>
        <v>0</v>
      </c>
      <c r="U841" s="176">
        <f>IF(N841="nio",0,IF(N841&gt;0,VLOOKUP(H841,'3-Productie normen'!A:S,VLOOKUP(N841,'3-Productie normen'!S:T,2,FALSE),FALSE)))</f>
        <v>0</v>
      </c>
      <c r="V841" s="176">
        <f t="shared" si="87"/>
        <v>0</v>
      </c>
      <c r="W841" s="176">
        <f t="shared" si="88"/>
        <v>0</v>
      </c>
      <c r="X841" s="176">
        <f t="shared" si="89"/>
        <v>0</v>
      </c>
      <c r="Y841" s="666">
        <f>VLOOKUP(H841,'3-Productie normen'!A:S,13,FALSE)</f>
        <v>0</v>
      </c>
      <c r="Z841" s="177"/>
      <c r="AB841" s="138">
        <f t="shared" si="90"/>
        <v>0</v>
      </c>
    </row>
    <row r="842" spans="1:28" ht="14.1" customHeight="1">
      <c r="A842" s="152">
        <v>842</v>
      </c>
      <c r="B842" s="171" t="s">
        <v>990</v>
      </c>
      <c r="C842" s="566" t="s">
        <v>1894</v>
      </c>
      <c r="D842" s="526">
        <v>0</v>
      </c>
      <c r="E842" s="526" t="s">
        <v>1039</v>
      </c>
      <c r="F842" s="184" t="s">
        <v>1031</v>
      </c>
      <c r="G842" s="184" t="s">
        <v>1261</v>
      </c>
      <c r="H842" s="180" t="s">
        <v>223</v>
      </c>
      <c r="I842" s="184" t="s">
        <v>113</v>
      </c>
      <c r="J842" s="649">
        <v>0</v>
      </c>
      <c r="K842" s="484"/>
      <c r="L842" s="484"/>
      <c r="M842" s="484"/>
      <c r="N842" s="174" t="s">
        <v>223</v>
      </c>
      <c r="O842" s="174"/>
      <c r="P842" s="174"/>
      <c r="Q842" s="174"/>
      <c r="R842" s="175">
        <f t="shared" ref="R842:R905" si="91">IF(N842="nio",0,IF(N842&gt;0,N842*J842/U842,0))*K842</f>
        <v>0</v>
      </c>
      <c r="S842" s="175">
        <f t="shared" ref="S842:S905" si="92">IF(O842&gt;0,O842*J842/V842,0)*L842</f>
        <v>0</v>
      </c>
      <c r="T842" s="175">
        <f t="shared" ref="T842:T905" si="93">IF(P842&gt;0,P842*J842/W842,0)*M842</f>
        <v>0</v>
      </c>
      <c r="U842" s="176">
        <f>IF(N842="nio",0,IF(N842&gt;0,VLOOKUP(H842,'3-Productie normen'!A:S,VLOOKUP(N842,'3-Productie normen'!S:T,2,FALSE),FALSE)))</f>
        <v>0</v>
      </c>
      <c r="V842" s="176">
        <f t="shared" ref="V842:V905" si="94">IF(O842&gt;0,U842*$V$8,0)</f>
        <v>0</v>
      </c>
      <c r="W842" s="176">
        <f t="shared" ref="W842:W905" si="95">IF(P842&gt;0,U842*$W$8,0)</f>
        <v>0</v>
      </c>
      <c r="X842" s="176">
        <f t="shared" ref="X842:X905" si="96">IF(Q842&gt;0,U842*$X$8,0)</f>
        <v>0</v>
      </c>
      <c r="Y842" s="666">
        <f>VLOOKUP(H842,'3-Productie normen'!A:S,13,FALSE)</f>
        <v>0</v>
      </c>
      <c r="Z842" s="177"/>
      <c r="AB842" s="138">
        <f t="shared" ref="AB842:AB905" si="97">SUM(N842:P842)*J842</f>
        <v>0</v>
      </c>
    </row>
    <row r="843" spans="1:28" ht="14.1" customHeight="1">
      <c r="A843" s="152">
        <v>843</v>
      </c>
      <c r="B843" s="171" t="s">
        <v>991</v>
      </c>
      <c r="C843" s="566" t="s">
        <v>1889</v>
      </c>
      <c r="D843" s="526">
        <v>0</v>
      </c>
      <c r="E843" s="526" t="s">
        <v>1043</v>
      </c>
      <c r="F843" s="184" t="s">
        <v>1250</v>
      </c>
      <c r="G843" s="184" t="s">
        <v>1350</v>
      </c>
      <c r="H843" s="184" t="s">
        <v>236</v>
      </c>
      <c r="I843" s="184" t="s">
        <v>1218</v>
      </c>
      <c r="J843" s="649">
        <v>256.79998779296898</v>
      </c>
      <c r="K843" s="484"/>
      <c r="L843" s="484"/>
      <c r="M843" s="484"/>
      <c r="N843" s="174">
        <v>200</v>
      </c>
      <c r="O843" s="174"/>
      <c r="P843" s="174"/>
      <c r="Q843" s="174"/>
      <c r="R843" s="175" t="e">
        <f t="shared" si="91"/>
        <v>#DIV/0!</v>
      </c>
      <c r="S843" s="175">
        <f t="shared" si="92"/>
        <v>0</v>
      </c>
      <c r="T843" s="175">
        <f t="shared" si="93"/>
        <v>0</v>
      </c>
      <c r="U843" s="176">
        <f>IF(N843="nio",0,IF(N843&gt;0,VLOOKUP(H843,'3-Productie normen'!A:S,VLOOKUP(N843,'3-Productie normen'!S:T,2,FALSE),FALSE)))</f>
        <v>0</v>
      </c>
      <c r="V843" s="176">
        <f t="shared" si="94"/>
        <v>0</v>
      </c>
      <c r="W843" s="176">
        <f t="shared" si="95"/>
        <v>0</v>
      </c>
      <c r="X843" s="176">
        <f t="shared" si="96"/>
        <v>0</v>
      </c>
      <c r="Y843" s="666">
        <f>VLOOKUP(H843,'3-Productie normen'!A:S,13,FALSE)</f>
        <v>5</v>
      </c>
      <c r="Z843" s="177"/>
      <c r="AB843" s="138">
        <f t="shared" si="97"/>
        <v>51359.997558593794</v>
      </c>
    </row>
    <row r="844" spans="1:28" ht="14.1" customHeight="1">
      <c r="A844" s="152">
        <v>844</v>
      </c>
      <c r="B844" s="171" t="s">
        <v>991</v>
      </c>
      <c r="C844" s="566" t="s">
        <v>1889</v>
      </c>
      <c r="D844" s="526">
        <v>0</v>
      </c>
      <c r="E844" s="526" t="s">
        <v>1035</v>
      </c>
      <c r="F844" s="184" t="s">
        <v>1250</v>
      </c>
      <c r="G844" s="184" t="s">
        <v>1258</v>
      </c>
      <c r="H844" s="184" t="s">
        <v>1258</v>
      </c>
      <c r="I844" s="184" t="s">
        <v>1218</v>
      </c>
      <c r="J844" s="649">
        <v>40.400001525878899</v>
      </c>
      <c r="K844" s="484"/>
      <c r="L844" s="484"/>
      <c r="M844" s="484"/>
      <c r="N844" s="174">
        <v>12</v>
      </c>
      <c r="O844" s="174"/>
      <c r="P844" s="174"/>
      <c r="Q844" s="174"/>
      <c r="R844" s="175" t="e">
        <f t="shared" si="91"/>
        <v>#DIV/0!</v>
      </c>
      <c r="S844" s="175">
        <f t="shared" si="92"/>
        <v>0</v>
      </c>
      <c r="T844" s="175">
        <f t="shared" si="93"/>
        <v>0</v>
      </c>
      <c r="U844" s="176">
        <f>IF(N844="nio",0,IF(N844&gt;0,VLOOKUP(H844,'3-Productie normen'!A:S,VLOOKUP(N844,'3-Productie normen'!S:T,2,FALSE),FALSE)))</f>
        <v>0</v>
      </c>
      <c r="V844" s="176">
        <f t="shared" si="94"/>
        <v>0</v>
      </c>
      <c r="W844" s="176">
        <f t="shared" si="95"/>
        <v>0</v>
      </c>
      <c r="X844" s="176">
        <f t="shared" si="96"/>
        <v>0</v>
      </c>
      <c r="Y844" s="666">
        <f>VLOOKUP(H844,'3-Productie normen'!A:S,13,FALSE)</f>
        <v>5</v>
      </c>
      <c r="Z844" s="177"/>
      <c r="AB844" s="138">
        <f t="shared" si="97"/>
        <v>484.80001831054676</v>
      </c>
    </row>
    <row r="845" spans="1:28" ht="14.1" customHeight="1">
      <c r="A845" s="152">
        <v>845</v>
      </c>
      <c r="B845" s="171" t="s">
        <v>991</v>
      </c>
      <c r="C845" s="566" t="s">
        <v>1889</v>
      </c>
      <c r="D845" s="526">
        <v>0</v>
      </c>
      <c r="E845" s="526" t="s">
        <v>1027</v>
      </c>
      <c r="F845" s="184" t="s">
        <v>112</v>
      </c>
      <c r="G845" s="184" t="s">
        <v>1305</v>
      </c>
      <c r="H845" s="184" t="s">
        <v>1</v>
      </c>
      <c r="I845" s="184" t="s">
        <v>332</v>
      </c>
      <c r="J845" s="649">
        <v>35</v>
      </c>
      <c r="K845" s="484"/>
      <c r="L845" s="484"/>
      <c r="M845" s="484"/>
      <c r="N845" s="174">
        <v>200</v>
      </c>
      <c r="O845" s="174"/>
      <c r="P845" s="174"/>
      <c r="Q845" s="174"/>
      <c r="R845" s="175" t="e">
        <f t="shared" si="91"/>
        <v>#DIV/0!</v>
      </c>
      <c r="S845" s="175">
        <f t="shared" si="92"/>
        <v>0</v>
      </c>
      <c r="T845" s="175">
        <f t="shared" si="93"/>
        <v>0</v>
      </c>
      <c r="U845" s="176">
        <f>IF(N845="nio",0,IF(N845&gt;0,VLOOKUP(H845,'3-Productie normen'!A:S,VLOOKUP(N845,'3-Productie normen'!S:T,2,FALSE),FALSE)))</f>
        <v>0</v>
      </c>
      <c r="V845" s="176">
        <f t="shared" si="94"/>
        <v>0</v>
      </c>
      <c r="W845" s="176">
        <f t="shared" si="95"/>
        <v>0</v>
      </c>
      <c r="X845" s="176">
        <f t="shared" si="96"/>
        <v>0</v>
      </c>
      <c r="Y845" s="666">
        <f>VLOOKUP(H845,'3-Productie normen'!A:S,13,FALSE)</f>
        <v>3</v>
      </c>
      <c r="Z845" s="177"/>
      <c r="AB845" s="138">
        <f t="shared" si="97"/>
        <v>7000</v>
      </c>
    </row>
    <row r="846" spans="1:28" ht="14.1" customHeight="1">
      <c r="A846" s="152">
        <v>846</v>
      </c>
      <c r="B846" s="171" t="s">
        <v>991</v>
      </c>
      <c r="C846" s="566" t="s">
        <v>1889</v>
      </c>
      <c r="D846" s="526">
        <v>0</v>
      </c>
      <c r="E846" s="526" t="s">
        <v>1025</v>
      </c>
      <c r="F846" s="184" t="s">
        <v>110</v>
      </c>
      <c r="G846" s="184" t="s">
        <v>110</v>
      </c>
      <c r="H846" s="137" t="s">
        <v>110</v>
      </c>
      <c r="I846" s="184" t="s">
        <v>111</v>
      </c>
      <c r="J846" s="649">
        <v>29.200000762939499</v>
      </c>
      <c r="K846" s="484"/>
      <c r="L846" s="484"/>
      <c r="M846" s="484"/>
      <c r="N846" s="174">
        <v>200</v>
      </c>
      <c r="O846" s="174"/>
      <c r="P846" s="174"/>
      <c r="Q846" s="174"/>
      <c r="R846" s="175" t="e">
        <f t="shared" si="91"/>
        <v>#DIV/0!</v>
      </c>
      <c r="S846" s="175">
        <f t="shared" si="92"/>
        <v>0</v>
      </c>
      <c r="T846" s="175">
        <f t="shared" si="93"/>
        <v>0</v>
      </c>
      <c r="U846" s="176">
        <f>IF(N846="nio",0,IF(N846&gt;0,VLOOKUP(H846,'3-Productie normen'!A:S,VLOOKUP(N846,'3-Productie normen'!S:T,2,FALSE),FALSE)))</f>
        <v>0</v>
      </c>
      <c r="V846" s="176">
        <f t="shared" si="94"/>
        <v>0</v>
      </c>
      <c r="W846" s="176">
        <f t="shared" si="95"/>
        <v>0</v>
      </c>
      <c r="X846" s="176">
        <f t="shared" si="96"/>
        <v>0</v>
      </c>
      <c r="Y846" s="666">
        <f>VLOOKUP(H846,'3-Productie normen'!A:S,13,FALSE)</f>
        <v>4</v>
      </c>
      <c r="Z846" s="177"/>
      <c r="AB846" s="138">
        <f t="shared" si="97"/>
        <v>5840.0001525878997</v>
      </c>
    </row>
    <row r="847" spans="1:28" ht="14.1" customHeight="1">
      <c r="A847" s="152">
        <v>847</v>
      </c>
      <c r="B847" s="171" t="s">
        <v>991</v>
      </c>
      <c r="C847" s="566" t="s">
        <v>1889</v>
      </c>
      <c r="D847" s="526">
        <v>0</v>
      </c>
      <c r="E847" s="526" t="s">
        <v>1053</v>
      </c>
      <c r="F847" s="184" t="s">
        <v>112</v>
      </c>
      <c r="G847" s="184" t="s">
        <v>1307</v>
      </c>
      <c r="H847" s="184" t="s">
        <v>1</v>
      </c>
      <c r="I847" s="184" t="s">
        <v>332</v>
      </c>
      <c r="J847" s="649">
        <v>28.700000762939499</v>
      </c>
      <c r="K847" s="484"/>
      <c r="L847" s="484"/>
      <c r="M847" s="484"/>
      <c r="N847" s="174">
        <v>200</v>
      </c>
      <c r="O847" s="174"/>
      <c r="P847" s="174"/>
      <c r="Q847" s="174"/>
      <c r="R847" s="175" t="e">
        <f t="shared" si="91"/>
        <v>#DIV/0!</v>
      </c>
      <c r="S847" s="175">
        <f t="shared" si="92"/>
        <v>0</v>
      </c>
      <c r="T847" s="175">
        <f t="shared" si="93"/>
        <v>0</v>
      </c>
      <c r="U847" s="176">
        <f>IF(N847="nio",0,IF(N847&gt;0,VLOOKUP(H847,'3-Productie normen'!A:S,VLOOKUP(N847,'3-Productie normen'!S:T,2,FALSE),FALSE)))</f>
        <v>0</v>
      </c>
      <c r="V847" s="176">
        <f t="shared" si="94"/>
        <v>0</v>
      </c>
      <c r="W847" s="176">
        <f t="shared" si="95"/>
        <v>0</v>
      </c>
      <c r="X847" s="176">
        <f t="shared" si="96"/>
        <v>0</v>
      </c>
      <c r="Y847" s="666">
        <f>VLOOKUP(H847,'3-Productie normen'!A:S,13,FALSE)</f>
        <v>3</v>
      </c>
      <c r="Z847" s="177"/>
      <c r="AB847" s="138">
        <f t="shared" si="97"/>
        <v>5740.0001525878997</v>
      </c>
    </row>
    <row r="848" spans="1:28" ht="14.1" customHeight="1">
      <c r="A848" s="152">
        <v>848</v>
      </c>
      <c r="B848" s="171" t="s">
        <v>991</v>
      </c>
      <c r="C848" s="566" t="s">
        <v>1889</v>
      </c>
      <c r="D848" s="526">
        <v>0</v>
      </c>
      <c r="E848" s="526" t="s">
        <v>1356</v>
      </c>
      <c r="F848" s="184" t="s">
        <v>1050</v>
      </c>
      <c r="G848" s="184" t="s">
        <v>1357</v>
      </c>
      <c r="H848" s="184" t="s">
        <v>18</v>
      </c>
      <c r="I848" s="184" t="s">
        <v>113</v>
      </c>
      <c r="J848" s="649">
        <v>7.3000001907348597</v>
      </c>
      <c r="K848" s="484"/>
      <c r="L848" s="484"/>
      <c r="M848" s="484"/>
      <c r="N848" s="174">
        <v>200</v>
      </c>
      <c r="O848" s="174"/>
      <c r="P848" s="174"/>
      <c r="Q848" s="174"/>
      <c r="R848" s="175" t="e">
        <f t="shared" si="91"/>
        <v>#DIV/0!</v>
      </c>
      <c r="S848" s="175">
        <f t="shared" si="92"/>
        <v>0</v>
      </c>
      <c r="T848" s="175">
        <f t="shared" si="93"/>
        <v>0</v>
      </c>
      <c r="U848" s="176">
        <f>IF(N848="nio",0,IF(N848&gt;0,VLOOKUP(H848,'3-Productie normen'!A:S,VLOOKUP(N848,'3-Productie normen'!S:T,2,FALSE),FALSE)))</f>
        <v>0</v>
      </c>
      <c r="V848" s="176">
        <f t="shared" si="94"/>
        <v>0</v>
      </c>
      <c r="W848" s="176">
        <f t="shared" si="95"/>
        <v>0</v>
      </c>
      <c r="X848" s="176">
        <f t="shared" si="96"/>
        <v>0</v>
      </c>
      <c r="Y848" s="666">
        <f>VLOOKUP(H848,'3-Productie normen'!A:S,13,FALSE)</f>
        <v>3</v>
      </c>
      <c r="Z848" s="177"/>
      <c r="AB848" s="138">
        <f t="shared" si="97"/>
        <v>1460.000038146972</v>
      </c>
    </row>
    <row r="849" spans="1:28" ht="14.1" customHeight="1">
      <c r="A849" s="152">
        <v>849</v>
      </c>
      <c r="B849" s="171" t="s">
        <v>991</v>
      </c>
      <c r="C849" s="566" t="s">
        <v>1889</v>
      </c>
      <c r="D849" s="526">
        <v>0</v>
      </c>
      <c r="E849" s="526" t="s">
        <v>1358</v>
      </c>
      <c r="F849" s="184" t="s">
        <v>1050</v>
      </c>
      <c r="G849" s="184" t="s">
        <v>1359</v>
      </c>
      <c r="H849" s="184" t="s">
        <v>18</v>
      </c>
      <c r="I849" s="184" t="s">
        <v>113</v>
      </c>
      <c r="J849" s="649">
        <v>7.3000001907348597</v>
      </c>
      <c r="K849" s="484"/>
      <c r="L849" s="484"/>
      <c r="M849" s="484"/>
      <c r="N849" s="174">
        <v>200</v>
      </c>
      <c r="O849" s="174"/>
      <c r="P849" s="174"/>
      <c r="Q849" s="174"/>
      <c r="R849" s="175" t="e">
        <f t="shared" si="91"/>
        <v>#DIV/0!</v>
      </c>
      <c r="S849" s="175">
        <f t="shared" si="92"/>
        <v>0</v>
      </c>
      <c r="T849" s="175">
        <f t="shared" si="93"/>
        <v>0</v>
      </c>
      <c r="U849" s="176">
        <f>IF(N849="nio",0,IF(N849&gt;0,VLOOKUP(H849,'3-Productie normen'!A:S,VLOOKUP(N849,'3-Productie normen'!S:T,2,FALSE),FALSE)))</f>
        <v>0</v>
      </c>
      <c r="V849" s="176">
        <f t="shared" si="94"/>
        <v>0</v>
      </c>
      <c r="W849" s="176">
        <f t="shared" si="95"/>
        <v>0</v>
      </c>
      <c r="X849" s="176">
        <f t="shared" si="96"/>
        <v>0</v>
      </c>
      <c r="Y849" s="666">
        <f>VLOOKUP(H849,'3-Productie normen'!A:S,13,FALSE)</f>
        <v>3</v>
      </c>
      <c r="Z849" s="177"/>
      <c r="AB849" s="138">
        <f t="shared" si="97"/>
        <v>1460.000038146972</v>
      </c>
    </row>
    <row r="850" spans="1:28" ht="14.1" customHeight="1">
      <c r="A850" s="152">
        <v>850</v>
      </c>
      <c r="B850" s="171" t="s">
        <v>991</v>
      </c>
      <c r="C850" s="566" t="s">
        <v>1889</v>
      </c>
      <c r="D850" s="526">
        <v>0</v>
      </c>
      <c r="E850" s="526" t="s">
        <v>1019</v>
      </c>
      <c r="F850" s="184" t="s">
        <v>112</v>
      </c>
      <c r="G850" s="184" t="s">
        <v>1310</v>
      </c>
      <c r="H850" s="184" t="s">
        <v>1</v>
      </c>
      <c r="I850" s="184" t="s">
        <v>332</v>
      </c>
      <c r="J850" s="649">
        <v>6.4000000953674299</v>
      </c>
      <c r="K850" s="484"/>
      <c r="L850" s="484"/>
      <c r="M850" s="484"/>
      <c r="N850" s="174">
        <v>200</v>
      </c>
      <c r="O850" s="174"/>
      <c r="P850" s="174"/>
      <c r="Q850" s="174"/>
      <c r="R850" s="175" t="e">
        <f t="shared" si="91"/>
        <v>#DIV/0!</v>
      </c>
      <c r="S850" s="175">
        <f t="shared" si="92"/>
        <v>0</v>
      </c>
      <c r="T850" s="175">
        <f t="shared" si="93"/>
        <v>0</v>
      </c>
      <c r="U850" s="176">
        <f>IF(N850="nio",0,IF(N850&gt;0,VLOOKUP(H850,'3-Productie normen'!A:S,VLOOKUP(N850,'3-Productie normen'!S:T,2,FALSE),FALSE)))</f>
        <v>0</v>
      </c>
      <c r="V850" s="176">
        <f t="shared" si="94"/>
        <v>0</v>
      </c>
      <c r="W850" s="176">
        <f t="shared" si="95"/>
        <v>0</v>
      </c>
      <c r="X850" s="176">
        <f t="shared" si="96"/>
        <v>0</v>
      </c>
      <c r="Y850" s="666">
        <f>VLOOKUP(H850,'3-Productie normen'!A:S,13,FALSE)</f>
        <v>3</v>
      </c>
      <c r="Z850" s="177"/>
      <c r="AB850" s="138">
        <f t="shared" si="97"/>
        <v>1280.0000190734859</v>
      </c>
    </row>
    <row r="851" spans="1:28" ht="14.1" customHeight="1">
      <c r="A851" s="152">
        <v>851</v>
      </c>
      <c r="B851" s="171" t="s">
        <v>991</v>
      </c>
      <c r="C851" s="566" t="s">
        <v>1889</v>
      </c>
      <c r="D851" s="526">
        <v>0</v>
      </c>
      <c r="E851" s="526" t="s">
        <v>1052</v>
      </c>
      <c r="F851" s="184" t="s">
        <v>309</v>
      </c>
      <c r="G851" s="184" t="s">
        <v>1360</v>
      </c>
      <c r="H851" s="137" t="s">
        <v>18</v>
      </c>
      <c r="I851" s="184" t="s">
        <v>113</v>
      </c>
      <c r="J851" s="649">
        <v>4.3000001907348597</v>
      </c>
      <c r="K851" s="484"/>
      <c r="L851" s="484"/>
      <c r="M851" s="484"/>
      <c r="N851" s="174">
        <v>200</v>
      </c>
      <c r="O851" s="174"/>
      <c r="P851" s="174"/>
      <c r="Q851" s="174"/>
      <c r="R851" s="175" t="e">
        <f t="shared" si="91"/>
        <v>#DIV/0!</v>
      </c>
      <c r="S851" s="175">
        <f t="shared" si="92"/>
        <v>0</v>
      </c>
      <c r="T851" s="175">
        <f t="shared" si="93"/>
        <v>0</v>
      </c>
      <c r="U851" s="176">
        <f>IF(N851="nio",0,IF(N851&gt;0,VLOOKUP(H851,'3-Productie normen'!A:S,VLOOKUP(N851,'3-Productie normen'!S:T,2,FALSE),FALSE)))</f>
        <v>0</v>
      </c>
      <c r="V851" s="176">
        <f t="shared" si="94"/>
        <v>0</v>
      </c>
      <c r="W851" s="176">
        <f t="shared" si="95"/>
        <v>0</v>
      </c>
      <c r="X851" s="176">
        <f t="shared" si="96"/>
        <v>0</v>
      </c>
      <c r="Y851" s="666">
        <f>VLOOKUP(H851,'3-Productie normen'!A:S,13,FALSE)</f>
        <v>3</v>
      </c>
      <c r="Z851" s="177"/>
      <c r="AB851" s="138">
        <f t="shared" si="97"/>
        <v>860.00003814697197</v>
      </c>
    </row>
    <row r="852" spans="1:28" ht="14.1" customHeight="1">
      <c r="A852" s="152">
        <v>852</v>
      </c>
      <c r="B852" s="171" t="s">
        <v>991</v>
      </c>
      <c r="C852" s="566" t="s">
        <v>1889</v>
      </c>
      <c r="D852" s="526">
        <v>0</v>
      </c>
      <c r="E852" s="526" t="s">
        <v>1030</v>
      </c>
      <c r="F852" s="184" t="s">
        <v>1050</v>
      </c>
      <c r="G852" s="184" t="s">
        <v>1361</v>
      </c>
      <c r="H852" s="184" t="s">
        <v>18</v>
      </c>
      <c r="I852" s="184" t="s">
        <v>113</v>
      </c>
      <c r="J852" s="649">
        <v>3.5999999046325701</v>
      </c>
      <c r="K852" s="484"/>
      <c r="L852" s="484"/>
      <c r="M852" s="484"/>
      <c r="N852" s="174">
        <v>200</v>
      </c>
      <c r="O852" s="174"/>
      <c r="P852" s="174"/>
      <c r="Q852" s="174"/>
      <c r="R852" s="175" t="e">
        <f t="shared" si="91"/>
        <v>#DIV/0!</v>
      </c>
      <c r="S852" s="175">
        <f t="shared" si="92"/>
        <v>0</v>
      </c>
      <c r="T852" s="175">
        <f t="shared" si="93"/>
        <v>0</v>
      </c>
      <c r="U852" s="176">
        <f>IF(N852="nio",0,IF(N852&gt;0,VLOOKUP(H852,'3-Productie normen'!A:S,VLOOKUP(N852,'3-Productie normen'!S:T,2,FALSE),FALSE)))</f>
        <v>0</v>
      </c>
      <c r="V852" s="176">
        <f t="shared" si="94"/>
        <v>0</v>
      </c>
      <c r="W852" s="176">
        <f t="shared" si="95"/>
        <v>0</v>
      </c>
      <c r="X852" s="176">
        <f t="shared" si="96"/>
        <v>0</v>
      </c>
      <c r="Y852" s="666">
        <f>VLOOKUP(H852,'3-Productie normen'!A:S,13,FALSE)</f>
        <v>3</v>
      </c>
      <c r="Z852" s="177"/>
      <c r="AB852" s="138">
        <f t="shared" si="97"/>
        <v>719.99998092651401</v>
      </c>
    </row>
    <row r="853" spans="1:28" ht="14.1" customHeight="1">
      <c r="A853" s="152">
        <v>853</v>
      </c>
      <c r="B853" s="171" t="s">
        <v>991</v>
      </c>
      <c r="C853" s="566" t="s">
        <v>1889</v>
      </c>
      <c r="D853" s="526">
        <v>0</v>
      </c>
      <c r="E853" s="526" t="s">
        <v>1029</v>
      </c>
      <c r="F853" s="184" t="s">
        <v>309</v>
      </c>
      <c r="G853" s="184" t="s">
        <v>1362</v>
      </c>
      <c r="H853" s="137" t="s">
        <v>18</v>
      </c>
      <c r="I853" s="184" t="s">
        <v>113</v>
      </c>
      <c r="J853" s="649">
        <v>3.2000000476837198</v>
      </c>
      <c r="K853" s="484"/>
      <c r="L853" s="484"/>
      <c r="M853" s="484"/>
      <c r="N853" s="174">
        <v>200</v>
      </c>
      <c r="O853" s="174"/>
      <c r="P853" s="174"/>
      <c r="Q853" s="174"/>
      <c r="R853" s="175" t="e">
        <f t="shared" si="91"/>
        <v>#DIV/0!</v>
      </c>
      <c r="S853" s="175">
        <f t="shared" si="92"/>
        <v>0</v>
      </c>
      <c r="T853" s="175">
        <f t="shared" si="93"/>
        <v>0</v>
      </c>
      <c r="U853" s="176">
        <f>IF(N853="nio",0,IF(N853&gt;0,VLOOKUP(H853,'3-Productie normen'!A:S,VLOOKUP(N853,'3-Productie normen'!S:T,2,FALSE),FALSE)))</f>
        <v>0</v>
      </c>
      <c r="V853" s="176">
        <f t="shared" si="94"/>
        <v>0</v>
      </c>
      <c r="W853" s="176">
        <f t="shared" si="95"/>
        <v>0</v>
      </c>
      <c r="X853" s="176">
        <f t="shared" si="96"/>
        <v>0</v>
      </c>
      <c r="Y853" s="666">
        <f>VLOOKUP(H853,'3-Productie normen'!A:S,13,FALSE)</f>
        <v>3</v>
      </c>
      <c r="Z853" s="177"/>
      <c r="AB853" s="138">
        <f t="shared" si="97"/>
        <v>640.00000953674396</v>
      </c>
    </row>
    <row r="854" spans="1:28" ht="14.1" customHeight="1">
      <c r="A854" s="152">
        <v>854</v>
      </c>
      <c r="B854" s="171" t="s">
        <v>991</v>
      </c>
      <c r="C854" s="566" t="s">
        <v>1889</v>
      </c>
      <c r="D854" s="526">
        <v>0</v>
      </c>
      <c r="E854" s="526" t="s">
        <v>1022</v>
      </c>
      <c r="F854" s="184" t="s">
        <v>1023</v>
      </c>
      <c r="G854" s="184" t="s">
        <v>1363</v>
      </c>
      <c r="H854" s="180" t="s">
        <v>223</v>
      </c>
      <c r="I854" s="184" t="s">
        <v>111</v>
      </c>
      <c r="J854" s="649">
        <v>0</v>
      </c>
      <c r="K854" s="484"/>
      <c r="L854" s="484"/>
      <c r="M854" s="484"/>
      <c r="N854" s="174" t="s">
        <v>223</v>
      </c>
      <c r="O854" s="174"/>
      <c r="P854" s="174"/>
      <c r="Q854" s="174"/>
      <c r="R854" s="175">
        <f t="shared" si="91"/>
        <v>0</v>
      </c>
      <c r="S854" s="175">
        <f t="shared" si="92"/>
        <v>0</v>
      </c>
      <c r="T854" s="175">
        <f t="shared" si="93"/>
        <v>0</v>
      </c>
      <c r="U854" s="176">
        <f>IF(N854="nio",0,IF(N854&gt;0,VLOOKUP(H854,'3-Productie normen'!A:S,VLOOKUP(N854,'3-Productie normen'!S:T,2,FALSE),FALSE)))</f>
        <v>0</v>
      </c>
      <c r="V854" s="176">
        <f t="shared" si="94"/>
        <v>0</v>
      </c>
      <c r="W854" s="176">
        <f t="shared" si="95"/>
        <v>0</v>
      </c>
      <c r="X854" s="176">
        <f t="shared" si="96"/>
        <v>0</v>
      </c>
      <c r="Y854" s="666">
        <f>VLOOKUP(H854,'3-Productie normen'!A:S,13,FALSE)</f>
        <v>0</v>
      </c>
      <c r="Z854" s="177"/>
      <c r="AB854" s="138">
        <f t="shared" si="97"/>
        <v>0</v>
      </c>
    </row>
    <row r="855" spans="1:28" ht="14.1" customHeight="1">
      <c r="A855" s="152">
        <v>855</v>
      </c>
      <c r="B855" s="171" t="s">
        <v>991</v>
      </c>
      <c r="C855" s="566" t="s">
        <v>1889</v>
      </c>
      <c r="D855" s="526">
        <v>0</v>
      </c>
      <c r="E855" s="526" t="s">
        <v>1064</v>
      </c>
      <c r="F855" s="184" t="s">
        <v>1031</v>
      </c>
      <c r="G855" s="184" t="s">
        <v>1364</v>
      </c>
      <c r="H855" s="180" t="s">
        <v>223</v>
      </c>
      <c r="I855" s="184" t="s">
        <v>114</v>
      </c>
      <c r="J855" s="649">
        <v>0</v>
      </c>
      <c r="K855" s="484"/>
      <c r="L855" s="484"/>
      <c r="M855" s="484"/>
      <c r="N855" s="174" t="s">
        <v>223</v>
      </c>
      <c r="O855" s="174"/>
      <c r="P855" s="174"/>
      <c r="Q855" s="174"/>
      <c r="R855" s="175">
        <f t="shared" si="91"/>
        <v>0</v>
      </c>
      <c r="S855" s="175">
        <f t="shared" si="92"/>
        <v>0</v>
      </c>
      <c r="T855" s="175">
        <f t="shared" si="93"/>
        <v>0</v>
      </c>
      <c r="U855" s="176">
        <f>IF(N855="nio",0,IF(N855&gt;0,VLOOKUP(H855,'3-Productie normen'!A:S,VLOOKUP(N855,'3-Productie normen'!S:T,2,FALSE),FALSE)))</f>
        <v>0</v>
      </c>
      <c r="V855" s="176">
        <f t="shared" si="94"/>
        <v>0</v>
      </c>
      <c r="W855" s="176">
        <f t="shared" si="95"/>
        <v>0</v>
      </c>
      <c r="X855" s="176">
        <f t="shared" si="96"/>
        <v>0</v>
      </c>
      <c r="Y855" s="666">
        <f>VLOOKUP(H855,'3-Productie normen'!A:S,13,FALSE)</f>
        <v>0</v>
      </c>
      <c r="Z855" s="177"/>
      <c r="AB855" s="138">
        <f t="shared" si="97"/>
        <v>0</v>
      </c>
    </row>
    <row r="856" spans="1:28" ht="14.1" customHeight="1">
      <c r="A856" s="152">
        <v>856</v>
      </c>
      <c r="B856" s="171" t="s">
        <v>991</v>
      </c>
      <c r="C856" s="566" t="s">
        <v>1889</v>
      </c>
      <c r="D856" s="526">
        <v>0</v>
      </c>
      <c r="E856" s="526" t="s">
        <v>1049</v>
      </c>
      <c r="F856" s="184" t="s">
        <v>1031</v>
      </c>
      <c r="G856" s="184" t="s">
        <v>1261</v>
      </c>
      <c r="H856" s="180" t="s">
        <v>223</v>
      </c>
      <c r="I856" s="184" t="s">
        <v>114</v>
      </c>
      <c r="J856" s="649">
        <v>0</v>
      </c>
      <c r="K856" s="484"/>
      <c r="L856" s="484"/>
      <c r="M856" s="484"/>
      <c r="N856" s="174" t="s">
        <v>223</v>
      </c>
      <c r="O856" s="174"/>
      <c r="P856" s="174"/>
      <c r="Q856" s="174"/>
      <c r="R856" s="175">
        <f t="shared" si="91"/>
        <v>0</v>
      </c>
      <c r="S856" s="175">
        <f t="shared" si="92"/>
        <v>0</v>
      </c>
      <c r="T856" s="175">
        <f t="shared" si="93"/>
        <v>0</v>
      </c>
      <c r="U856" s="176">
        <f>IF(N856="nio",0,IF(N856&gt;0,VLOOKUP(H856,'3-Productie normen'!A:S,VLOOKUP(N856,'3-Productie normen'!S:T,2,FALSE),FALSE)))</f>
        <v>0</v>
      </c>
      <c r="V856" s="176">
        <f t="shared" si="94"/>
        <v>0</v>
      </c>
      <c r="W856" s="176">
        <f t="shared" si="95"/>
        <v>0</v>
      </c>
      <c r="X856" s="176">
        <f t="shared" si="96"/>
        <v>0</v>
      </c>
      <c r="Y856" s="666">
        <f>VLOOKUP(H856,'3-Productie normen'!A:S,13,FALSE)</f>
        <v>0</v>
      </c>
      <c r="Z856" s="177"/>
      <c r="AB856" s="138">
        <f t="shared" si="97"/>
        <v>0</v>
      </c>
    </row>
    <row r="857" spans="1:28" ht="14.1" customHeight="1">
      <c r="A857" s="152">
        <v>857</v>
      </c>
      <c r="B857" s="171" t="s">
        <v>991</v>
      </c>
      <c r="C857" s="566" t="s">
        <v>1889</v>
      </c>
      <c r="D857" s="526">
        <v>0</v>
      </c>
      <c r="E857" s="526" t="s">
        <v>1039</v>
      </c>
      <c r="F857" s="184" t="s">
        <v>388</v>
      </c>
      <c r="G857" s="184" t="s">
        <v>388</v>
      </c>
      <c r="H857" s="180" t="s">
        <v>223</v>
      </c>
      <c r="I857" s="184" t="s">
        <v>113</v>
      </c>
      <c r="J857" s="649">
        <v>0</v>
      </c>
      <c r="K857" s="484"/>
      <c r="L857" s="484"/>
      <c r="M857" s="484"/>
      <c r="N857" s="174" t="s">
        <v>223</v>
      </c>
      <c r="O857" s="174"/>
      <c r="P857" s="174"/>
      <c r="Q857" s="174"/>
      <c r="R857" s="175">
        <f t="shared" si="91"/>
        <v>0</v>
      </c>
      <c r="S857" s="175">
        <f t="shared" si="92"/>
        <v>0</v>
      </c>
      <c r="T857" s="175">
        <f t="shared" si="93"/>
        <v>0</v>
      </c>
      <c r="U857" s="176">
        <f>IF(N857="nio",0,IF(N857&gt;0,VLOOKUP(H857,'3-Productie normen'!A:S,VLOOKUP(N857,'3-Productie normen'!S:T,2,FALSE),FALSE)))</f>
        <v>0</v>
      </c>
      <c r="V857" s="176">
        <f t="shared" si="94"/>
        <v>0</v>
      </c>
      <c r="W857" s="176">
        <f t="shared" si="95"/>
        <v>0</v>
      </c>
      <c r="X857" s="176">
        <f t="shared" si="96"/>
        <v>0</v>
      </c>
      <c r="Y857" s="666">
        <f>VLOOKUP(H857,'3-Productie normen'!A:S,13,FALSE)</f>
        <v>0</v>
      </c>
      <c r="Z857" s="177"/>
      <c r="AB857" s="138">
        <f t="shared" si="97"/>
        <v>0</v>
      </c>
    </row>
    <row r="858" spans="1:28" ht="14.1" customHeight="1">
      <c r="A858" s="152">
        <v>858</v>
      </c>
      <c r="B858" s="171" t="s">
        <v>991</v>
      </c>
      <c r="C858" s="566" t="s">
        <v>1889</v>
      </c>
      <c r="D858" s="526">
        <v>0</v>
      </c>
      <c r="E858" s="526" t="s">
        <v>1044</v>
      </c>
      <c r="F858" s="184" t="s">
        <v>1031</v>
      </c>
      <c r="G858" s="184" t="s">
        <v>1261</v>
      </c>
      <c r="H858" s="180" t="s">
        <v>223</v>
      </c>
      <c r="I858" s="184" t="s">
        <v>113</v>
      </c>
      <c r="J858" s="649">
        <v>0</v>
      </c>
      <c r="K858" s="484"/>
      <c r="L858" s="484"/>
      <c r="M858" s="484"/>
      <c r="N858" s="174" t="s">
        <v>223</v>
      </c>
      <c r="O858" s="174"/>
      <c r="P858" s="174"/>
      <c r="Q858" s="174"/>
      <c r="R858" s="175">
        <f t="shared" si="91"/>
        <v>0</v>
      </c>
      <c r="S858" s="175">
        <f t="shared" si="92"/>
        <v>0</v>
      </c>
      <c r="T858" s="175">
        <f t="shared" si="93"/>
        <v>0</v>
      </c>
      <c r="U858" s="176">
        <f>IF(N858="nio",0,IF(N858&gt;0,VLOOKUP(H858,'3-Productie normen'!A:S,VLOOKUP(N858,'3-Productie normen'!S:T,2,FALSE),FALSE)))</f>
        <v>0</v>
      </c>
      <c r="V858" s="176">
        <f t="shared" si="94"/>
        <v>0</v>
      </c>
      <c r="W858" s="176">
        <f t="shared" si="95"/>
        <v>0</v>
      </c>
      <c r="X858" s="176">
        <f t="shared" si="96"/>
        <v>0</v>
      </c>
      <c r="Y858" s="666">
        <f>VLOOKUP(H858,'3-Productie normen'!A:S,13,FALSE)</f>
        <v>0</v>
      </c>
      <c r="Z858" s="177"/>
      <c r="AB858" s="138">
        <f t="shared" si="97"/>
        <v>0</v>
      </c>
    </row>
    <row r="859" spans="1:28" ht="14.1" customHeight="1">
      <c r="A859" s="152">
        <v>859</v>
      </c>
      <c r="B859" s="171" t="s">
        <v>992</v>
      </c>
      <c r="C859" s="566" t="s">
        <v>1888</v>
      </c>
      <c r="D859" s="526">
        <v>0</v>
      </c>
      <c r="E859" s="526" t="s">
        <v>1128</v>
      </c>
      <c r="F859" s="184" t="s">
        <v>1250</v>
      </c>
      <c r="G859" s="184" t="s">
        <v>1251</v>
      </c>
      <c r="H859" s="184" t="s">
        <v>236</v>
      </c>
      <c r="I859" s="184" t="s">
        <v>1218</v>
      </c>
      <c r="J859" s="649">
        <v>292</v>
      </c>
      <c r="K859" s="484"/>
      <c r="L859" s="484"/>
      <c r="M859" s="484"/>
      <c r="N859" s="174">
        <v>200</v>
      </c>
      <c r="O859" s="174"/>
      <c r="P859" s="174"/>
      <c r="Q859" s="174"/>
      <c r="R859" s="175" t="e">
        <f t="shared" si="91"/>
        <v>#DIV/0!</v>
      </c>
      <c r="S859" s="175">
        <f t="shared" si="92"/>
        <v>0</v>
      </c>
      <c r="T859" s="175">
        <f t="shared" si="93"/>
        <v>0</v>
      </c>
      <c r="U859" s="176">
        <f>IF(N859="nio",0,IF(N859&gt;0,VLOOKUP(H859,'3-Productie normen'!A:S,VLOOKUP(N859,'3-Productie normen'!S:T,2,FALSE),FALSE)))</f>
        <v>0</v>
      </c>
      <c r="V859" s="176">
        <f t="shared" si="94"/>
        <v>0</v>
      </c>
      <c r="W859" s="176">
        <f t="shared" si="95"/>
        <v>0</v>
      </c>
      <c r="X859" s="176">
        <f t="shared" si="96"/>
        <v>0</v>
      </c>
      <c r="Y859" s="666">
        <f>VLOOKUP(H859,'3-Productie normen'!A:S,13,FALSE)</f>
        <v>5</v>
      </c>
      <c r="Z859" s="177"/>
      <c r="AB859" s="138">
        <f t="shared" si="97"/>
        <v>58400</v>
      </c>
    </row>
    <row r="860" spans="1:28" ht="14.1" customHeight="1">
      <c r="A860" s="152">
        <v>860</v>
      </c>
      <c r="B860" s="171" t="s">
        <v>992</v>
      </c>
      <c r="C860" s="566" t="s">
        <v>1888</v>
      </c>
      <c r="D860" s="526">
        <v>0</v>
      </c>
      <c r="E860" s="526" t="s">
        <v>1143</v>
      </c>
      <c r="F860" s="184" t="s">
        <v>1250</v>
      </c>
      <c r="G860" s="184" t="s">
        <v>1258</v>
      </c>
      <c r="H860" s="184" t="s">
        <v>1258</v>
      </c>
      <c r="I860" s="184" t="s">
        <v>1218</v>
      </c>
      <c r="J860" s="649">
        <v>39</v>
      </c>
      <c r="K860" s="484"/>
      <c r="L860" s="484"/>
      <c r="M860" s="484"/>
      <c r="N860" s="174">
        <v>12</v>
      </c>
      <c r="O860" s="174"/>
      <c r="P860" s="174"/>
      <c r="Q860" s="174"/>
      <c r="R860" s="175" t="e">
        <f t="shared" si="91"/>
        <v>#DIV/0!</v>
      </c>
      <c r="S860" s="175">
        <f t="shared" si="92"/>
        <v>0</v>
      </c>
      <c r="T860" s="175">
        <f t="shared" si="93"/>
        <v>0</v>
      </c>
      <c r="U860" s="176">
        <f>IF(N860="nio",0,IF(N860&gt;0,VLOOKUP(H860,'3-Productie normen'!A:S,VLOOKUP(N860,'3-Productie normen'!S:T,2,FALSE),FALSE)))</f>
        <v>0</v>
      </c>
      <c r="V860" s="176">
        <f t="shared" si="94"/>
        <v>0</v>
      </c>
      <c r="W860" s="176">
        <f t="shared" si="95"/>
        <v>0</v>
      </c>
      <c r="X860" s="176">
        <f t="shared" si="96"/>
        <v>0</v>
      </c>
      <c r="Y860" s="666">
        <f>VLOOKUP(H860,'3-Productie normen'!A:S,13,FALSE)</f>
        <v>5</v>
      </c>
      <c r="Z860" s="177"/>
      <c r="AB860" s="138">
        <f t="shared" si="97"/>
        <v>468</v>
      </c>
    </row>
    <row r="861" spans="1:28" ht="14.1" customHeight="1">
      <c r="A861" s="152">
        <v>861</v>
      </c>
      <c r="B861" s="171" t="s">
        <v>992</v>
      </c>
      <c r="C861" s="566" t="s">
        <v>1888</v>
      </c>
      <c r="D861" s="526">
        <v>0</v>
      </c>
      <c r="E861" s="526" t="s">
        <v>1080</v>
      </c>
      <c r="F861" s="184" t="s">
        <v>112</v>
      </c>
      <c r="G861" s="184" t="s">
        <v>1318</v>
      </c>
      <c r="H861" s="184" t="s">
        <v>1</v>
      </c>
      <c r="I861" s="184" t="s">
        <v>113</v>
      </c>
      <c r="J861" s="649">
        <v>36</v>
      </c>
      <c r="K861" s="484"/>
      <c r="L861" s="484"/>
      <c r="M861" s="484"/>
      <c r="N861" s="174">
        <v>200</v>
      </c>
      <c r="O861" s="174"/>
      <c r="P861" s="174"/>
      <c r="Q861" s="174"/>
      <c r="R861" s="175" t="e">
        <f t="shared" si="91"/>
        <v>#DIV/0!</v>
      </c>
      <c r="S861" s="175">
        <f t="shared" si="92"/>
        <v>0</v>
      </c>
      <c r="T861" s="175">
        <f t="shared" si="93"/>
        <v>0</v>
      </c>
      <c r="U861" s="176">
        <f>IF(N861="nio",0,IF(N861&gt;0,VLOOKUP(H861,'3-Productie normen'!A:S,VLOOKUP(N861,'3-Productie normen'!S:T,2,FALSE),FALSE)))</f>
        <v>0</v>
      </c>
      <c r="V861" s="176">
        <f t="shared" si="94"/>
        <v>0</v>
      </c>
      <c r="W861" s="176">
        <f t="shared" si="95"/>
        <v>0</v>
      </c>
      <c r="X861" s="176">
        <f t="shared" si="96"/>
        <v>0</v>
      </c>
      <c r="Y861" s="666">
        <f>VLOOKUP(H861,'3-Productie normen'!A:S,13,FALSE)</f>
        <v>3</v>
      </c>
      <c r="Z861" s="177"/>
      <c r="AB861" s="138">
        <f t="shared" si="97"/>
        <v>7200</v>
      </c>
    </row>
    <row r="862" spans="1:28" ht="14.1" customHeight="1">
      <c r="A862" s="152">
        <v>862</v>
      </c>
      <c r="B862" s="171" t="s">
        <v>992</v>
      </c>
      <c r="C862" s="566" t="s">
        <v>1888</v>
      </c>
      <c r="D862" s="526">
        <v>0</v>
      </c>
      <c r="E862" s="526" t="s">
        <v>1124</v>
      </c>
      <c r="F862" s="184" t="s">
        <v>112</v>
      </c>
      <c r="G862" s="184" t="s">
        <v>1317</v>
      </c>
      <c r="H862" s="184" t="s">
        <v>1</v>
      </c>
      <c r="I862" s="184" t="s">
        <v>113</v>
      </c>
      <c r="J862" s="649">
        <v>36</v>
      </c>
      <c r="K862" s="484"/>
      <c r="L862" s="484"/>
      <c r="M862" s="484"/>
      <c r="N862" s="174">
        <v>200</v>
      </c>
      <c r="O862" s="174"/>
      <c r="P862" s="174"/>
      <c r="Q862" s="174"/>
      <c r="R862" s="175" t="e">
        <f t="shared" si="91"/>
        <v>#DIV/0!</v>
      </c>
      <c r="S862" s="175">
        <f t="shared" si="92"/>
        <v>0</v>
      </c>
      <c r="T862" s="175">
        <f t="shared" si="93"/>
        <v>0</v>
      </c>
      <c r="U862" s="176">
        <f>IF(N862="nio",0,IF(N862&gt;0,VLOOKUP(H862,'3-Productie normen'!A:S,VLOOKUP(N862,'3-Productie normen'!S:T,2,FALSE),FALSE)))</f>
        <v>0</v>
      </c>
      <c r="V862" s="176">
        <f t="shared" si="94"/>
        <v>0</v>
      </c>
      <c r="W862" s="176">
        <f t="shared" si="95"/>
        <v>0</v>
      </c>
      <c r="X862" s="176">
        <f t="shared" si="96"/>
        <v>0</v>
      </c>
      <c r="Y862" s="666">
        <f>VLOOKUP(H862,'3-Productie normen'!A:S,13,FALSE)</f>
        <v>3</v>
      </c>
      <c r="Z862" s="177"/>
      <c r="AB862" s="138">
        <f t="shared" si="97"/>
        <v>7200</v>
      </c>
    </row>
    <row r="863" spans="1:28" ht="14.1" customHeight="1">
      <c r="A863" s="152">
        <v>863</v>
      </c>
      <c r="B863" s="171" t="s">
        <v>992</v>
      </c>
      <c r="C863" s="566" t="s">
        <v>1888</v>
      </c>
      <c r="D863" s="526">
        <v>0</v>
      </c>
      <c r="E863" s="526" t="s">
        <v>1103</v>
      </c>
      <c r="F863" s="184" t="s">
        <v>1046</v>
      </c>
      <c r="G863" s="184" t="s">
        <v>557</v>
      </c>
      <c r="H863" s="137" t="s">
        <v>1856</v>
      </c>
      <c r="I863" s="184" t="s">
        <v>111</v>
      </c>
      <c r="J863" s="649">
        <v>32</v>
      </c>
      <c r="K863" s="484"/>
      <c r="L863" s="484"/>
      <c r="M863" s="484"/>
      <c r="N863" s="174">
        <v>200</v>
      </c>
      <c r="O863" s="174"/>
      <c r="P863" s="174"/>
      <c r="Q863" s="174"/>
      <c r="R863" s="175" t="e">
        <f t="shared" si="91"/>
        <v>#DIV/0!</v>
      </c>
      <c r="S863" s="175">
        <f t="shared" si="92"/>
        <v>0</v>
      </c>
      <c r="T863" s="175">
        <f t="shared" si="93"/>
        <v>0</v>
      </c>
      <c r="U863" s="176">
        <f>IF(N863="nio",0,IF(N863&gt;0,VLOOKUP(H863,'3-Productie normen'!A:S,VLOOKUP(N863,'3-Productie normen'!S:T,2,FALSE),FALSE)))</f>
        <v>0</v>
      </c>
      <c r="V863" s="176">
        <f t="shared" si="94"/>
        <v>0</v>
      </c>
      <c r="W863" s="176">
        <f t="shared" si="95"/>
        <v>0</v>
      </c>
      <c r="X863" s="176">
        <f t="shared" si="96"/>
        <v>0</v>
      </c>
      <c r="Y863" s="666">
        <f>VLOOKUP(H863,'3-Productie normen'!A:S,13,FALSE)</f>
        <v>5</v>
      </c>
      <c r="Z863" s="177"/>
      <c r="AB863" s="138">
        <f t="shared" si="97"/>
        <v>6400</v>
      </c>
    </row>
    <row r="864" spans="1:28" ht="14.1" customHeight="1">
      <c r="A864" s="152">
        <v>864</v>
      </c>
      <c r="B864" s="171" t="s">
        <v>992</v>
      </c>
      <c r="C864" s="566" t="s">
        <v>1888</v>
      </c>
      <c r="D864" s="526">
        <v>0</v>
      </c>
      <c r="E864" s="526" t="s">
        <v>1049</v>
      </c>
      <c r="F864" s="184" t="s">
        <v>1050</v>
      </c>
      <c r="G864" s="184" t="s">
        <v>1328</v>
      </c>
      <c r="H864" s="184" t="s">
        <v>18</v>
      </c>
      <c r="I864" s="184" t="s">
        <v>113</v>
      </c>
      <c r="J864" s="649">
        <v>17</v>
      </c>
      <c r="K864" s="484"/>
      <c r="L864" s="484"/>
      <c r="M864" s="484"/>
      <c r="N864" s="174">
        <v>200</v>
      </c>
      <c r="O864" s="174"/>
      <c r="P864" s="174"/>
      <c r="Q864" s="174"/>
      <c r="R864" s="175" t="e">
        <f t="shared" si="91"/>
        <v>#DIV/0!</v>
      </c>
      <c r="S864" s="175">
        <f t="shared" si="92"/>
        <v>0</v>
      </c>
      <c r="T864" s="175">
        <f t="shared" si="93"/>
        <v>0</v>
      </c>
      <c r="U864" s="176">
        <f>IF(N864="nio",0,IF(N864&gt;0,VLOOKUP(H864,'3-Productie normen'!A:S,VLOOKUP(N864,'3-Productie normen'!S:T,2,FALSE),FALSE)))</f>
        <v>0</v>
      </c>
      <c r="V864" s="176">
        <f t="shared" si="94"/>
        <v>0</v>
      </c>
      <c r="W864" s="176">
        <f t="shared" si="95"/>
        <v>0</v>
      </c>
      <c r="X864" s="176">
        <f t="shared" si="96"/>
        <v>0</v>
      </c>
      <c r="Y864" s="666">
        <f>VLOOKUP(H864,'3-Productie normen'!A:S,13,FALSE)</f>
        <v>3</v>
      </c>
      <c r="Z864" s="177"/>
      <c r="AB864" s="138">
        <f t="shared" si="97"/>
        <v>3400</v>
      </c>
    </row>
    <row r="865" spans="1:28" ht="14.1" customHeight="1">
      <c r="A865" s="152">
        <v>865</v>
      </c>
      <c r="B865" s="171" t="s">
        <v>992</v>
      </c>
      <c r="C865" s="566" t="s">
        <v>1888</v>
      </c>
      <c r="D865" s="526">
        <v>0</v>
      </c>
      <c r="E865" s="526" t="s">
        <v>1064</v>
      </c>
      <c r="F865" s="184" t="s">
        <v>1050</v>
      </c>
      <c r="G865" s="184" t="s">
        <v>1327</v>
      </c>
      <c r="H865" s="184" t="s">
        <v>18</v>
      </c>
      <c r="I865" s="184" t="s">
        <v>113</v>
      </c>
      <c r="J865" s="649">
        <v>16</v>
      </c>
      <c r="K865" s="484"/>
      <c r="L865" s="484"/>
      <c r="M865" s="484"/>
      <c r="N865" s="174">
        <v>200</v>
      </c>
      <c r="O865" s="174"/>
      <c r="P865" s="174"/>
      <c r="Q865" s="174"/>
      <c r="R865" s="175" t="e">
        <f t="shared" si="91"/>
        <v>#DIV/0!</v>
      </c>
      <c r="S865" s="175">
        <f t="shared" si="92"/>
        <v>0</v>
      </c>
      <c r="T865" s="175">
        <f t="shared" si="93"/>
        <v>0</v>
      </c>
      <c r="U865" s="176">
        <f>IF(N865="nio",0,IF(N865&gt;0,VLOOKUP(H865,'3-Productie normen'!A:S,VLOOKUP(N865,'3-Productie normen'!S:T,2,FALSE),FALSE)))</f>
        <v>0</v>
      </c>
      <c r="V865" s="176">
        <f t="shared" si="94"/>
        <v>0</v>
      </c>
      <c r="W865" s="176">
        <f t="shared" si="95"/>
        <v>0</v>
      </c>
      <c r="X865" s="176">
        <f t="shared" si="96"/>
        <v>0</v>
      </c>
      <c r="Y865" s="666">
        <f>VLOOKUP(H865,'3-Productie normen'!A:S,13,FALSE)</f>
        <v>3</v>
      </c>
      <c r="Z865" s="177"/>
      <c r="AB865" s="138">
        <f t="shared" si="97"/>
        <v>3200</v>
      </c>
    </row>
    <row r="866" spans="1:28" ht="14.1" customHeight="1">
      <c r="A866" s="152">
        <v>866</v>
      </c>
      <c r="B866" s="171" t="s">
        <v>992</v>
      </c>
      <c r="C866" s="566" t="s">
        <v>1888</v>
      </c>
      <c r="D866" s="526">
        <v>0</v>
      </c>
      <c r="E866" s="526" t="s">
        <v>1027</v>
      </c>
      <c r="F866" s="184" t="s">
        <v>309</v>
      </c>
      <c r="G866" s="184" t="s">
        <v>1324</v>
      </c>
      <c r="H866" s="137" t="s">
        <v>18</v>
      </c>
      <c r="I866" s="184" t="s">
        <v>113</v>
      </c>
      <c r="J866" s="649">
        <v>1.5</v>
      </c>
      <c r="K866" s="484"/>
      <c r="L866" s="484"/>
      <c r="M866" s="484"/>
      <c r="N866" s="174">
        <v>200</v>
      </c>
      <c r="O866" s="174"/>
      <c r="P866" s="174"/>
      <c r="Q866" s="174"/>
      <c r="R866" s="175" t="e">
        <f t="shared" si="91"/>
        <v>#DIV/0!</v>
      </c>
      <c r="S866" s="175">
        <f t="shared" si="92"/>
        <v>0</v>
      </c>
      <c r="T866" s="175">
        <f t="shared" si="93"/>
        <v>0</v>
      </c>
      <c r="U866" s="176">
        <f>IF(N866="nio",0,IF(N866&gt;0,VLOOKUP(H866,'3-Productie normen'!A:S,VLOOKUP(N866,'3-Productie normen'!S:T,2,FALSE),FALSE)))</f>
        <v>0</v>
      </c>
      <c r="V866" s="176">
        <f t="shared" si="94"/>
        <v>0</v>
      </c>
      <c r="W866" s="176">
        <f t="shared" si="95"/>
        <v>0</v>
      </c>
      <c r="X866" s="176">
        <f t="shared" si="96"/>
        <v>0</v>
      </c>
      <c r="Y866" s="666">
        <f>VLOOKUP(H866,'3-Productie normen'!A:S,13,FALSE)</f>
        <v>3</v>
      </c>
      <c r="Z866" s="177"/>
      <c r="AB866" s="138">
        <f t="shared" si="97"/>
        <v>300</v>
      </c>
    </row>
    <row r="867" spans="1:28" ht="14.1" customHeight="1">
      <c r="A867" s="152">
        <v>867</v>
      </c>
      <c r="B867" s="171" t="s">
        <v>992</v>
      </c>
      <c r="C867" s="566" t="s">
        <v>1888</v>
      </c>
      <c r="D867" s="526">
        <v>0</v>
      </c>
      <c r="E867" s="526" t="s">
        <v>1053</v>
      </c>
      <c r="F867" s="184" t="s">
        <v>309</v>
      </c>
      <c r="G867" s="184" t="s">
        <v>1323</v>
      </c>
      <c r="H867" s="137" t="s">
        <v>18</v>
      </c>
      <c r="I867" s="184" t="s">
        <v>113</v>
      </c>
      <c r="J867" s="649">
        <v>1.5</v>
      </c>
      <c r="K867" s="484"/>
      <c r="L867" s="484"/>
      <c r="M867" s="484"/>
      <c r="N867" s="174">
        <v>200</v>
      </c>
      <c r="O867" s="174"/>
      <c r="P867" s="174"/>
      <c r="Q867" s="174"/>
      <c r="R867" s="175" t="e">
        <f t="shared" si="91"/>
        <v>#DIV/0!</v>
      </c>
      <c r="S867" s="175">
        <f t="shared" si="92"/>
        <v>0</v>
      </c>
      <c r="T867" s="175">
        <f t="shared" si="93"/>
        <v>0</v>
      </c>
      <c r="U867" s="176">
        <f>IF(N867="nio",0,IF(N867&gt;0,VLOOKUP(H867,'3-Productie normen'!A:S,VLOOKUP(N867,'3-Productie normen'!S:T,2,FALSE),FALSE)))</f>
        <v>0</v>
      </c>
      <c r="V867" s="176">
        <f t="shared" si="94"/>
        <v>0</v>
      </c>
      <c r="W867" s="176">
        <f t="shared" si="95"/>
        <v>0</v>
      </c>
      <c r="X867" s="176">
        <f t="shared" si="96"/>
        <v>0</v>
      </c>
      <c r="Y867" s="666">
        <f>VLOOKUP(H867,'3-Productie normen'!A:S,13,FALSE)</f>
        <v>3</v>
      </c>
      <c r="Z867" s="177"/>
      <c r="AB867" s="138">
        <f t="shared" si="97"/>
        <v>300</v>
      </c>
    </row>
    <row r="868" spans="1:28" ht="14.1" customHeight="1">
      <c r="A868" s="152">
        <v>868</v>
      </c>
      <c r="B868" s="171" t="s">
        <v>992</v>
      </c>
      <c r="C868" s="566" t="s">
        <v>1888</v>
      </c>
      <c r="D868" s="526">
        <v>0</v>
      </c>
      <c r="E868" s="526" t="s">
        <v>1035</v>
      </c>
      <c r="F868" s="184" t="s">
        <v>1050</v>
      </c>
      <c r="G868" s="184" t="s">
        <v>1365</v>
      </c>
      <c r="H868" s="184" t="s">
        <v>18</v>
      </c>
      <c r="I868" s="184" t="s">
        <v>113</v>
      </c>
      <c r="J868" s="649">
        <v>1.29999995231628</v>
      </c>
      <c r="K868" s="484"/>
      <c r="L868" s="484"/>
      <c r="M868" s="484"/>
      <c r="N868" s="174">
        <v>200</v>
      </c>
      <c r="O868" s="174"/>
      <c r="P868" s="174"/>
      <c r="Q868" s="174"/>
      <c r="R868" s="175" t="e">
        <f t="shared" si="91"/>
        <v>#DIV/0!</v>
      </c>
      <c r="S868" s="175">
        <f t="shared" si="92"/>
        <v>0</v>
      </c>
      <c r="T868" s="175">
        <f t="shared" si="93"/>
        <v>0</v>
      </c>
      <c r="U868" s="176">
        <f>IF(N868="nio",0,IF(N868&gt;0,VLOOKUP(H868,'3-Productie normen'!A:S,VLOOKUP(N868,'3-Productie normen'!S:T,2,FALSE),FALSE)))</f>
        <v>0</v>
      </c>
      <c r="V868" s="176">
        <f t="shared" si="94"/>
        <v>0</v>
      </c>
      <c r="W868" s="176">
        <f t="shared" si="95"/>
        <v>0</v>
      </c>
      <c r="X868" s="176">
        <f t="shared" si="96"/>
        <v>0</v>
      </c>
      <c r="Y868" s="666">
        <f>VLOOKUP(H868,'3-Productie normen'!A:S,13,FALSE)</f>
        <v>3</v>
      </c>
      <c r="Z868" s="177"/>
      <c r="AB868" s="138">
        <f t="shared" si="97"/>
        <v>259.99999046325598</v>
      </c>
    </row>
    <row r="869" spans="1:28" ht="14.1" customHeight="1">
      <c r="A869" s="152">
        <v>869</v>
      </c>
      <c r="B869" s="171" t="s">
        <v>992</v>
      </c>
      <c r="C869" s="566" t="s">
        <v>1888</v>
      </c>
      <c r="D869" s="526">
        <v>0</v>
      </c>
      <c r="E869" s="526" t="s">
        <v>1043</v>
      </c>
      <c r="F869" s="184" t="s">
        <v>1050</v>
      </c>
      <c r="G869" s="184" t="s">
        <v>1331</v>
      </c>
      <c r="H869" s="184" t="s">
        <v>18</v>
      </c>
      <c r="I869" s="184" t="s">
        <v>113</v>
      </c>
      <c r="J869" s="649">
        <v>1.29999995231628</v>
      </c>
      <c r="K869" s="484"/>
      <c r="L869" s="484"/>
      <c r="M869" s="484"/>
      <c r="N869" s="174">
        <v>200</v>
      </c>
      <c r="O869" s="174"/>
      <c r="P869" s="174"/>
      <c r="Q869" s="174"/>
      <c r="R869" s="175" t="e">
        <f t="shared" si="91"/>
        <v>#DIV/0!</v>
      </c>
      <c r="S869" s="175">
        <f t="shared" si="92"/>
        <v>0</v>
      </c>
      <c r="T869" s="175">
        <f t="shared" si="93"/>
        <v>0</v>
      </c>
      <c r="U869" s="176">
        <f>IF(N869="nio",0,IF(N869&gt;0,VLOOKUP(H869,'3-Productie normen'!A:S,VLOOKUP(N869,'3-Productie normen'!S:T,2,FALSE),FALSE)))</f>
        <v>0</v>
      </c>
      <c r="V869" s="176">
        <f t="shared" si="94"/>
        <v>0</v>
      </c>
      <c r="W869" s="176">
        <f t="shared" si="95"/>
        <v>0</v>
      </c>
      <c r="X869" s="176">
        <f t="shared" si="96"/>
        <v>0</v>
      </c>
      <c r="Y869" s="666">
        <f>VLOOKUP(H869,'3-Productie normen'!A:S,13,FALSE)</f>
        <v>3</v>
      </c>
      <c r="Z869" s="177"/>
      <c r="AB869" s="138">
        <f t="shared" si="97"/>
        <v>259.99999046325598</v>
      </c>
    </row>
    <row r="870" spans="1:28" ht="14.1" customHeight="1">
      <c r="A870" s="152">
        <v>870</v>
      </c>
      <c r="B870" s="171" t="s">
        <v>992</v>
      </c>
      <c r="C870" s="566" t="s">
        <v>1888</v>
      </c>
      <c r="D870" s="526">
        <v>0</v>
      </c>
      <c r="E870" s="526" t="s">
        <v>1117</v>
      </c>
      <c r="F870" s="184" t="s">
        <v>1028</v>
      </c>
      <c r="G870" s="184" t="s">
        <v>1114</v>
      </c>
      <c r="H870" s="180" t="s">
        <v>223</v>
      </c>
      <c r="I870" s="184" t="s">
        <v>113</v>
      </c>
      <c r="J870" s="649">
        <v>0</v>
      </c>
      <c r="K870" s="484"/>
      <c r="L870" s="484"/>
      <c r="M870" s="484"/>
      <c r="N870" s="174" t="s">
        <v>223</v>
      </c>
      <c r="O870" s="174"/>
      <c r="P870" s="174"/>
      <c r="Q870" s="174"/>
      <c r="R870" s="175">
        <f t="shared" si="91"/>
        <v>0</v>
      </c>
      <c r="S870" s="175">
        <f t="shared" si="92"/>
        <v>0</v>
      </c>
      <c r="T870" s="175">
        <f t="shared" si="93"/>
        <v>0</v>
      </c>
      <c r="U870" s="176">
        <f>IF(N870="nio",0,IF(N870&gt;0,VLOOKUP(H870,'3-Productie normen'!A:S,VLOOKUP(N870,'3-Productie normen'!S:T,2,FALSE),FALSE)))</f>
        <v>0</v>
      </c>
      <c r="V870" s="176">
        <f t="shared" si="94"/>
        <v>0</v>
      </c>
      <c r="W870" s="176">
        <f t="shared" si="95"/>
        <v>0</v>
      </c>
      <c r="X870" s="176">
        <f t="shared" si="96"/>
        <v>0</v>
      </c>
      <c r="Y870" s="666">
        <f>VLOOKUP(H870,'3-Productie normen'!A:S,13,FALSE)</f>
        <v>0</v>
      </c>
      <c r="Z870" s="177"/>
      <c r="AB870" s="138">
        <f t="shared" si="97"/>
        <v>0</v>
      </c>
    </row>
    <row r="871" spans="1:28" ht="14.1" customHeight="1">
      <c r="A871" s="152">
        <v>871</v>
      </c>
      <c r="B871" s="171" t="s">
        <v>992</v>
      </c>
      <c r="C871" s="566" t="s">
        <v>1888</v>
      </c>
      <c r="D871" s="526">
        <v>0</v>
      </c>
      <c r="E871" s="526" t="s">
        <v>1126</v>
      </c>
      <c r="F871" s="184" t="s">
        <v>1031</v>
      </c>
      <c r="G871" s="184" t="s">
        <v>1261</v>
      </c>
      <c r="H871" s="180" t="s">
        <v>223</v>
      </c>
      <c r="I871" s="184" t="s">
        <v>111</v>
      </c>
      <c r="J871" s="649">
        <v>0</v>
      </c>
      <c r="K871" s="484"/>
      <c r="L871" s="484"/>
      <c r="M871" s="484"/>
      <c r="N871" s="174" t="s">
        <v>223</v>
      </c>
      <c r="O871" s="174"/>
      <c r="P871" s="174"/>
      <c r="Q871" s="174"/>
      <c r="R871" s="175">
        <f t="shared" si="91"/>
        <v>0</v>
      </c>
      <c r="S871" s="175">
        <f t="shared" si="92"/>
        <v>0</v>
      </c>
      <c r="T871" s="175">
        <f t="shared" si="93"/>
        <v>0</v>
      </c>
      <c r="U871" s="176">
        <f>IF(N871="nio",0,IF(N871&gt;0,VLOOKUP(H871,'3-Productie normen'!A:S,VLOOKUP(N871,'3-Productie normen'!S:T,2,FALSE),FALSE)))</f>
        <v>0</v>
      </c>
      <c r="V871" s="176">
        <f t="shared" si="94"/>
        <v>0</v>
      </c>
      <c r="W871" s="176">
        <f t="shared" si="95"/>
        <v>0</v>
      </c>
      <c r="X871" s="176">
        <f t="shared" si="96"/>
        <v>0</v>
      </c>
      <c r="Y871" s="666">
        <f>VLOOKUP(H871,'3-Productie normen'!A:S,13,FALSE)</f>
        <v>0</v>
      </c>
      <c r="Z871" s="177"/>
      <c r="AB871" s="138">
        <f t="shared" si="97"/>
        <v>0</v>
      </c>
    </row>
    <row r="872" spans="1:28" ht="14.1" customHeight="1">
      <c r="A872" s="152">
        <v>872</v>
      </c>
      <c r="B872" s="171" t="s">
        <v>2033</v>
      </c>
      <c r="C872" s="171" t="s">
        <v>2002</v>
      </c>
      <c r="D872" s="526">
        <v>0</v>
      </c>
      <c r="E872" s="526" t="s">
        <v>1105</v>
      </c>
      <c r="F872" s="184" t="s">
        <v>1250</v>
      </c>
      <c r="G872" s="184" t="s">
        <v>1251</v>
      </c>
      <c r="H872" s="184" t="s">
        <v>236</v>
      </c>
      <c r="I872" s="184" t="s">
        <v>1218</v>
      </c>
      <c r="J872" s="649">
        <v>126</v>
      </c>
      <c r="K872" s="484"/>
      <c r="L872" s="484"/>
      <c r="M872" s="484"/>
      <c r="N872" s="174">
        <v>200</v>
      </c>
      <c r="O872" s="174"/>
      <c r="P872" s="174"/>
      <c r="Q872" s="174"/>
      <c r="R872" s="175" t="e">
        <f t="shared" si="91"/>
        <v>#DIV/0!</v>
      </c>
      <c r="S872" s="175">
        <f t="shared" si="92"/>
        <v>0</v>
      </c>
      <c r="T872" s="175">
        <f t="shared" si="93"/>
        <v>0</v>
      </c>
      <c r="U872" s="176">
        <f>IF(N872="nio",0,IF(N872&gt;0,VLOOKUP(H872,'3-Productie normen'!A:S,VLOOKUP(N872,'3-Productie normen'!S:T,2,FALSE),FALSE)))</f>
        <v>0</v>
      </c>
      <c r="V872" s="176">
        <f t="shared" si="94"/>
        <v>0</v>
      </c>
      <c r="W872" s="176">
        <f t="shared" si="95"/>
        <v>0</v>
      </c>
      <c r="X872" s="176">
        <f t="shared" si="96"/>
        <v>0</v>
      </c>
      <c r="Y872" s="666">
        <f>VLOOKUP(H872,'3-Productie normen'!A:S,13,FALSE)</f>
        <v>5</v>
      </c>
      <c r="Z872" s="177"/>
      <c r="AB872" s="138">
        <f t="shared" si="97"/>
        <v>25200</v>
      </c>
    </row>
    <row r="873" spans="1:28" ht="14.1" customHeight="1">
      <c r="A873" s="152">
        <v>873</v>
      </c>
      <c r="B873" s="171" t="s">
        <v>2033</v>
      </c>
      <c r="C873" s="171" t="s">
        <v>2002</v>
      </c>
      <c r="D873" s="526">
        <v>0</v>
      </c>
      <c r="E873" s="526" t="s">
        <v>1087</v>
      </c>
      <c r="F873" s="184" t="s">
        <v>112</v>
      </c>
      <c r="G873" s="184" t="s">
        <v>1318</v>
      </c>
      <c r="H873" s="184" t="s">
        <v>1</v>
      </c>
      <c r="I873" s="184" t="s">
        <v>113</v>
      </c>
      <c r="J873" s="649">
        <v>16</v>
      </c>
      <c r="K873" s="484"/>
      <c r="L873" s="484"/>
      <c r="M873" s="484"/>
      <c r="N873" s="174">
        <v>200</v>
      </c>
      <c r="O873" s="174"/>
      <c r="P873" s="174"/>
      <c r="Q873" s="174"/>
      <c r="R873" s="175" t="e">
        <f t="shared" si="91"/>
        <v>#DIV/0!</v>
      </c>
      <c r="S873" s="175">
        <f t="shared" si="92"/>
        <v>0</v>
      </c>
      <c r="T873" s="175">
        <f t="shared" si="93"/>
        <v>0</v>
      </c>
      <c r="U873" s="176">
        <f>IF(N873="nio",0,IF(N873&gt;0,VLOOKUP(H873,'3-Productie normen'!A:S,VLOOKUP(N873,'3-Productie normen'!S:T,2,FALSE),FALSE)))</f>
        <v>0</v>
      </c>
      <c r="V873" s="176">
        <f t="shared" si="94"/>
        <v>0</v>
      </c>
      <c r="W873" s="176">
        <f t="shared" si="95"/>
        <v>0</v>
      </c>
      <c r="X873" s="176">
        <f t="shared" si="96"/>
        <v>0</v>
      </c>
      <c r="Y873" s="666">
        <f>VLOOKUP(H873,'3-Productie normen'!A:S,13,FALSE)</f>
        <v>3</v>
      </c>
      <c r="Z873" s="177"/>
      <c r="AB873" s="138">
        <f t="shared" si="97"/>
        <v>3200</v>
      </c>
    </row>
    <row r="874" spans="1:28" ht="14.1" customHeight="1">
      <c r="A874" s="152">
        <v>874</v>
      </c>
      <c r="B874" s="171" t="s">
        <v>2033</v>
      </c>
      <c r="C874" s="171" t="s">
        <v>2002</v>
      </c>
      <c r="D874" s="526">
        <v>0</v>
      </c>
      <c r="E874" s="526" t="s">
        <v>1306</v>
      </c>
      <c r="F874" s="184" t="s">
        <v>112</v>
      </c>
      <c r="G874" s="184" t="s">
        <v>1317</v>
      </c>
      <c r="H874" s="184" t="s">
        <v>1</v>
      </c>
      <c r="I874" s="184" t="s">
        <v>113</v>
      </c>
      <c r="J874" s="649">
        <v>16</v>
      </c>
      <c r="K874" s="484"/>
      <c r="L874" s="484"/>
      <c r="M874" s="484"/>
      <c r="N874" s="174">
        <v>200</v>
      </c>
      <c r="O874" s="174"/>
      <c r="P874" s="174"/>
      <c r="Q874" s="174"/>
      <c r="R874" s="175" t="e">
        <f t="shared" si="91"/>
        <v>#DIV/0!</v>
      </c>
      <c r="S874" s="175">
        <f t="shared" si="92"/>
        <v>0</v>
      </c>
      <c r="T874" s="175">
        <f t="shared" si="93"/>
        <v>0</v>
      </c>
      <c r="U874" s="176">
        <f>IF(N874="nio",0,IF(N874&gt;0,VLOOKUP(H874,'3-Productie normen'!A:S,VLOOKUP(N874,'3-Productie normen'!S:T,2,FALSE),FALSE)))</f>
        <v>0</v>
      </c>
      <c r="V874" s="176">
        <f t="shared" si="94"/>
        <v>0</v>
      </c>
      <c r="W874" s="176">
        <f t="shared" si="95"/>
        <v>0</v>
      </c>
      <c r="X874" s="176">
        <f t="shared" si="96"/>
        <v>0</v>
      </c>
      <c r="Y874" s="666">
        <f>VLOOKUP(H874,'3-Productie normen'!A:S,13,FALSE)</f>
        <v>3</v>
      </c>
      <c r="Z874" s="177"/>
      <c r="AB874" s="138">
        <f t="shared" si="97"/>
        <v>3200</v>
      </c>
    </row>
    <row r="875" spans="1:28" ht="14.1" customHeight="1">
      <c r="A875" s="152">
        <v>875</v>
      </c>
      <c r="B875" s="171" t="s">
        <v>2033</v>
      </c>
      <c r="C875" s="171" t="s">
        <v>2002</v>
      </c>
      <c r="D875" s="526">
        <v>0</v>
      </c>
      <c r="E875" s="526" t="s">
        <v>1147</v>
      </c>
      <c r="F875" s="184" t="s">
        <v>1250</v>
      </c>
      <c r="G875" s="184" t="s">
        <v>1258</v>
      </c>
      <c r="H875" s="184" t="s">
        <v>1258</v>
      </c>
      <c r="I875" s="184" t="s">
        <v>1218</v>
      </c>
      <c r="J875" s="649">
        <v>14</v>
      </c>
      <c r="K875" s="484"/>
      <c r="L875" s="484"/>
      <c r="M875" s="484"/>
      <c r="N875" s="174">
        <v>12</v>
      </c>
      <c r="O875" s="174"/>
      <c r="P875" s="174"/>
      <c r="Q875" s="174"/>
      <c r="R875" s="175" t="e">
        <f t="shared" si="91"/>
        <v>#DIV/0!</v>
      </c>
      <c r="S875" s="175">
        <f t="shared" si="92"/>
        <v>0</v>
      </c>
      <c r="T875" s="175">
        <f t="shared" si="93"/>
        <v>0</v>
      </c>
      <c r="U875" s="176">
        <f>IF(N875="nio",0,IF(N875&gt;0,VLOOKUP(H875,'3-Productie normen'!A:S,VLOOKUP(N875,'3-Productie normen'!S:T,2,FALSE),FALSE)))</f>
        <v>0</v>
      </c>
      <c r="V875" s="176">
        <f t="shared" si="94"/>
        <v>0</v>
      </c>
      <c r="W875" s="176">
        <f t="shared" si="95"/>
        <v>0</v>
      </c>
      <c r="X875" s="176">
        <f t="shared" si="96"/>
        <v>0</v>
      </c>
      <c r="Y875" s="666">
        <f>VLOOKUP(H875,'3-Productie normen'!A:S,13,FALSE)</f>
        <v>5</v>
      </c>
      <c r="Z875" s="177"/>
      <c r="AB875" s="138">
        <f t="shared" si="97"/>
        <v>168</v>
      </c>
    </row>
    <row r="876" spans="1:28" ht="14.1" customHeight="1">
      <c r="A876" s="152">
        <v>876</v>
      </c>
      <c r="B876" s="171" t="s">
        <v>2033</v>
      </c>
      <c r="C876" s="171" t="s">
        <v>2002</v>
      </c>
      <c r="D876" s="526">
        <v>0</v>
      </c>
      <c r="E876" s="526" t="s">
        <v>1134</v>
      </c>
      <c r="F876" s="184" t="s">
        <v>1046</v>
      </c>
      <c r="G876" s="184" t="s">
        <v>557</v>
      </c>
      <c r="H876" s="137" t="s">
        <v>1856</v>
      </c>
      <c r="I876" s="184" t="s">
        <v>111</v>
      </c>
      <c r="J876" s="649">
        <v>12.5</v>
      </c>
      <c r="K876" s="484"/>
      <c r="L876" s="484"/>
      <c r="M876" s="484"/>
      <c r="N876" s="174">
        <v>200</v>
      </c>
      <c r="O876" s="174"/>
      <c r="P876" s="174"/>
      <c r="Q876" s="174"/>
      <c r="R876" s="175" t="e">
        <f t="shared" si="91"/>
        <v>#DIV/0!</v>
      </c>
      <c r="S876" s="175">
        <f t="shared" si="92"/>
        <v>0</v>
      </c>
      <c r="T876" s="175">
        <f t="shared" si="93"/>
        <v>0</v>
      </c>
      <c r="U876" s="176">
        <f>IF(N876="nio",0,IF(N876&gt;0,VLOOKUP(H876,'3-Productie normen'!A:S,VLOOKUP(N876,'3-Productie normen'!S:T,2,FALSE),FALSE)))</f>
        <v>0</v>
      </c>
      <c r="V876" s="176">
        <f t="shared" si="94"/>
        <v>0</v>
      </c>
      <c r="W876" s="176">
        <f t="shared" si="95"/>
        <v>0</v>
      </c>
      <c r="X876" s="176">
        <f t="shared" si="96"/>
        <v>0</v>
      </c>
      <c r="Y876" s="666">
        <f>VLOOKUP(H876,'3-Productie normen'!A:S,13,FALSE)</f>
        <v>5</v>
      </c>
      <c r="Z876" s="177"/>
      <c r="AB876" s="138">
        <f t="shared" si="97"/>
        <v>2500</v>
      </c>
    </row>
    <row r="877" spans="1:28" ht="14.1" customHeight="1">
      <c r="A877" s="152">
        <v>877</v>
      </c>
      <c r="B877" s="171" t="s">
        <v>2033</v>
      </c>
      <c r="C877" s="171" t="s">
        <v>2002</v>
      </c>
      <c r="D877" s="526">
        <v>0</v>
      </c>
      <c r="E877" s="526" t="s">
        <v>1044</v>
      </c>
      <c r="F877" s="184" t="s">
        <v>1050</v>
      </c>
      <c r="G877" s="184" t="s">
        <v>1320</v>
      </c>
      <c r="H877" s="184" t="s">
        <v>18</v>
      </c>
      <c r="I877" s="184" t="s">
        <v>113</v>
      </c>
      <c r="J877" s="649">
        <v>10</v>
      </c>
      <c r="K877" s="484"/>
      <c r="L877" s="484"/>
      <c r="M877" s="484"/>
      <c r="N877" s="174">
        <v>200</v>
      </c>
      <c r="O877" s="174"/>
      <c r="P877" s="174"/>
      <c r="Q877" s="174"/>
      <c r="R877" s="175" t="e">
        <f t="shared" si="91"/>
        <v>#DIV/0!</v>
      </c>
      <c r="S877" s="175">
        <f t="shared" si="92"/>
        <v>0</v>
      </c>
      <c r="T877" s="175">
        <f t="shared" si="93"/>
        <v>0</v>
      </c>
      <c r="U877" s="176">
        <f>IF(N877="nio",0,IF(N877&gt;0,VLOOKUP(H877,'3-Productie normen'!A:S,VLOOKUP(N877,'3-Productie normen'!S:T,2,FALSE),FALSE)))</f>
        <v>0</v>
      </c>
      <c r="V877" s="176">
        <f t="shared" si="94"/>
        <v>0</v>
      </c>
      <c r="W877" s="176">
        <f t="shared" si="95"/>
        <v>0</v>
      </c>
      <c r="X877" s="176">
        <f t="shared" si="96"/>
        <v>0</v>
      </c>
      <c r="Y877" s="666">
        <f>VLOOKUP(H877,'3-Productie normen'!A:S,13,FALSE)</f>
        <v>3</v>
      </c>
      <c r="Z877" s="177"/>
      <c r="AB877" s="138">
        <f t="shared" si="97"/>
        <v>2000</v>
      </c>
    </row>
    <row r="878" spans="1:28" ht="14.1" customHeight="1">
      <c r="A878" s="152">
        <v>878</v>
      </c>
      <c r="B878" s="171" t="s">
        <v>2033</v>
      </c>
      <c r="C878" s="171" t="s">
        <v>2002</v>
      </c>
      <c r="D878" s="526">
        <v>0</v>
      </c>
      <c r="E878" s="526" t="s">
        <v>1061</v>
      </c>
      <c r="F878" s="184" t="s">
        <v>1050</v>
      </c>
      <c r="G878" s="184" t="s">
        <v>1319</v>
      </c>
      <c r="H878" s="184" t="s">
        <v>18</v>
      </c>
      <c r="I878" s="184" t="s">
        <v>113</v>
      </c>
      <c r="J878" s="649">
        <v>9</v>
      </c>
      <c r="K878" s="484"/>
      <c r="L878" s="484"/>
      <c r="M878" s="484"/>
      <c r="N878" s="174">
        <v>200</v>
      </c>
      <c r="O878" s="174"/>
      <c r="P878" s="174"/>
      <c r="Q878" s="174"/>
      <c r="R878" s="175" t="e">
        <f t="shared" si="91"/>
        <v>#DIV/0!</v>
      </c>
      <c r="S878" s="175">
        <f t="shared" si="92"/>
        <v>0</v>
      </c>
      <c r="T878" s="175">
        <f t="shared" si="93"/>
        <v>0</v>
      </c>
      <c r="U878" s="176">
        <f>IF(N878="nio",0,IF(N878&gt;0,VLOOKUP(H878,'3-Productie normen'!A:S,VLOOKUP(N878,'3-Productie normen'!S:T,2,FALSE),FALSE)))</f>
        <v>0</v>
      </c>
      <c r="V878" s="176">
        <f t="shared" si="94"/>
        <v>0</v>
      </c>
      <c r="W878" s="176">
        <f t="shared" si="95"/>
        <v>0</v>
      </c>
      <c r="X878" s="176">
        <f t="shared" si="96"/>
        <v>0</v>
      </c>
      <c r="Y878" s="666">
        <f>VLOOKUP(H878,'3-Productie normen'!A:S,13,FALSE)</f>
        <v>3</v>
      </c>
      <c r="Z878" s="177"/>
      <c r="AB878" s="138">
        <f t="shared" si="97"/>
        <v>1800</v>
      </c>
    </row>
    <row r="879" spans="1:28" ht="14.1" customHeight="1">
      <c r="A879" s="152">
        <v>879</v>
      </c>
      <c r="B879" s="171" t="s">
        <v>2033</v>
      </c>
      <c r="C879" s="171" t="s">
        <v>2002</v>
      </c>
      <c r="D879" s="526">
        <v>0</v>
      </c>
      <c r="E879" s="526" t="s">
        <v>1054</v>
      </c>
      <c r="F879" s="184" t="s">
        <v>1050</v>
      </c>
      <c r="G879" s="184" t="s">
        <v>1366</v>
      </c>
      <c r="H879" s="184" t="s">
        <v>18</v>
      </c>
      <c r="I879" s="184" t="s">
        <v>113</v>
      </c>
      <c r="J879" s="649">
        <v>4.6999998092651403</v>
      </c>
      <c r="K879" s="484"/>
      <c r="L879" s="484"/>
      <c r="M879" s="484"/>
      <c r="N879" s="174">
        <v>200</v>
      </c>
      <c r="O879" s="174"/>
      <c r="P879" s="174"/>
      <c r="Q879" s="174"/>
      <c r="R879" s="175" t="e">
        <f t="shared" si="91"/>
        <v>#DIV/0!</v>
      </c>
      <c r="S879" s="175">
        <f t="shared" si="92"/>
        <v>0</v>
      </c>
      <c r="T879" s="175">
        <f t="shared" si="93"/>
        <v>0</v>
      </c>
      <c r="U879" s="176">
        <f>IF(N879="nio",0,IF(N879&gt;0,VLOOKUP(H879,'3-Productie normen'!A:S,VLOOKUP(N879,'3-Productie normen'!S:T,2,FALSE),FALSE)))</f>
        <v>0</v>
      </c>
      <c r="V879" s="176">
        <f t="shared" si="94"/>
        <v>0</v>
      </c>
      <c r="W879" s="176">
        <f t="shared" si="95"/>
        <v>0</v>
      </c>
      <c r="X879" s="176">
        <f t="shared" si="96"/>
        <v>0</v>
      </c>
      <c r="Y879" s="666">
        <f>VLOOKUP(H879,'3-Productie normen'!A:S,13,FALSE)</f>
        <v>3</v>
      </c>
      <c r="Z879" s="177"/>
      <c r="AB879" s="138">
        <f t="shared" si="97"/>
        <v>939.99996185302803</v>
      </c>
    </row>
    <row r="880" spans="1:28" ht="14.1" customHeight="1">
      <c r="A880" s="152">
        <v>880</v>
      </c>
      <c r="B880" s="171" t="s">
        <v>2033</v>
      </c>
      <c r="C880" s="171" t="s">
        <v>2002</v>
      </c>
      <c r="D880" s="526">
        <v>0</v>
      </c>
      <c r="E880" s="526" t="s">
        <v>1039</v>
      </c>
      <c r="F880" s="184" t="s">
        <v>309</v>
      </c>
      <c r="G880" s="184" t="s">
        <v>1324</v>
      </c>
      <c r="H880" s="137" t="s">
        <v>18</v>
      </c>
      <c r="I880" s="184" t="s">
        <v>113</v>
      </c>
      <c r="J880" s="649">
        <v>1.29999995231628</v>
      </c>
      <c r="K880" s="484"/>
      <c r="L880" s="484"/>
      <c r="M880" s="484"/>
      <c r="N880" s="174">
        <v>200</v>
      </c>
      <c r="O880" s="174"/>
      <c r="P880" s="174"/>
      <c r="Q880" s="174"/>
      <c r="R880" s="175" t="e">
        <f t="shared" si="91"/>
        <v>#DIV/0!</v>
      </c>
      <c r="S880" s="175">
        <f t="shared" si="92"/>
        <v>0</v>
      </c>
      <c r="T880" s="175">
        <f t="shared" si="93"/>
        <v>0</v>
      </c>
      <c r="U880" s="176">
        <f>IF(N880="nio",0,IF(N880&gt;0,VLOOKUP(H880,'3-Productie normen'!A:S,VLOOKUP(N880,'3-Productie normen'!S:T,2,FALSE),FALSE)))</f>
        <v>0</v>
      </c>
      <c r="V880" s="176">
        <f t="shared" si="94"/>
        <v>0</v>
      </c>
      <c r="W880" s="176">
        <f t="shared" si="95"/>
        <v>0</v>
      </c>
      <c r="X880" s="176">
        <f t="shared" si="96"/>
        <v>0</v>
      </c>
      <c r="Y880" s="666">
        <f>VLOOKUP(H880,'3-Productie normen'!A:S,13,FALSE)</f>
        <v>3</v>
      </c>
      <c r="Z880" s="177"/>
      <c r="AB880" s="138">
        <f t="shared" si="97"/>
        <v>259.99999046325598</v>
      </c>
    </row>
    <row r="881" spans="1:28" ht="14.1" customHeight="1">
      <c r="A881" s="152">
        <v>881</v>
      </c>
      <c r="B881" s="171" t="s">
        <v>2033</v>
      </c>
      <c r="C881" s="171" t="s">
        <v>2002</v>
      </c>
      <c r="D881" s="526">
        <v>0</v>
      </c>
      <c r="E881" s="526" t="s">
        <v>1041</v>
      </c>
      <c r="F881" s="184" t="s">
        <v>309</v>
      </c>
      <c r="G881" s="184" t="s">
        <v>1323</v>
      </c>
      <c r="H881" s="137" t="s">
        <v>18</v>
      </c>
      <c r="I881" s="184" t="s">
        <v>113</v>
      </c>
      <c r="J881" s="649">
        <v>1.29999995231628</v>
      </c>
      <c r="K881" s="484"/>
      <c r="L881" s="484"/>
      <c r="M881" s="484"/>
      <c r="N881" s="174">
        <v>200</v>
      </c>
      <c r="O881" s="174"/>
      <c r="P881" s="174"/>
      <c r="Q881" s="174"/>
      <c r="R881" s="175" t="e">
        <f t="shared" si="91"/>
        <v>#DIV/0!</v>
      </c>
      <c r="S881" s="175">
        <f t="shared" si="92"/>
        <v>0</v>
      </c>
      <c r="T881" s="175">
        <f t="shared" si="93"/>
        <v>0</v>
      </c>
      <c r="U881" s="176">
        <f>IF(N881="nio",0,IF(N881&gt;0,VLOOKUP(H881,'3-Productie normen'!A:S,VLOOKUP(N881,'3-Productie normen'!S:T,2,FALSE),FALSE)))</f>
        <v>0</v>
      </c>
      <c r="V881" s="176">
        <f t="shared" si="94"/>
        <v>0</v>
      </c>
      <c r="W881" s="176">
        <f t="shared" si="95"/>
        <v>0</v>
      </c>
      <c r="X881" s="176">
        <f t="shared" si="96"/>
        <v>0</v>
      </c>
      <c r="Y881" s="666">
        <f>VLOOKUP(H881,'3-Productie normen'!A:S,13,FALSE)</f>
        <v>3</v>
      </c>
      <c r="Z881" s="177"/>
      <c r="AB881" s="138">
        <f t="shared" si="97"/>
        <v>259.99999046325598</v>
      </c>
    </row>
    <row r="882" spans="1:28" ht="14.1" customHeight="1">
      <c r="A882" s="152">
        <v>882</v>
      </c>
      <c r="B882" s="171" t="s">
        <v>2033</v>
      </c>
      <c r="C882" s="171" t="s">
        <v>2002</v>
      </c>
      <c r="D882" s="526">
        <v>0</v>
      </c>
      <c r="E882" s="526" t="s">
        <v>1058</v>
      </c>
      <c r="F882" s="184" t="s">
        <v>309</v>
      </c>
      <c r="G882" s="184" t="s">
        <v>1367</v>
      </c>
      <c r="H882" s="137" t="s">
        <v>18</v>
      </c>
      <c r="I882" s="184" t="s">
        <v>113</v>
      </c>
      <c r="J882" s="649">
        <v>1.20000004768372</v>
      </c>
      <c r="K882" s="484"/>
      <c r="L882" s="484"/>
      <c r="M882" s="484"/>
      <c r="N882" s="174">
        <v>200</v>
      </c>
      <c r="O882" s="174"/>
      <c r="P882" s="174"/>
      <c r="Q882" s="174"/>
      <c r="R882" s="175" t="e">
        <f t="shared" si="91"/>
        <v>#DIV/0!</v>
      </c>
      <c r="S882" s="175">
        <f t="shared" si="92"/>
        <v>0</v>
      </c>
      <c r="T882" s="175">
        <f t="shared" si="93"/>
        <v>0</v>
      </c>
      <c r="U882" s="176">
        <f>IF(N882="nio",0,IF(N882&gt;0,VLOOKUP(H882,'3-Productie normen'!A:S,VLOOKUP(N882,'3-Productie normen'!S:T,2,FALSE),FALSE)))</f>
        <v>0</v>
      </c>
      <c r="V882" s="176">
        <f t="shared" si="94"/>
        <v>0</v>
      </c>
      <c r="W882" s="176">
        <f t="shared" si="95"/>
        <v>0</v>
      </c>
      <c r="X882" s="176">
        <f t="shared" si="96"/>
        <v>0</v>
      </c>
      <c r="Y882" s="666">
        <f>VLOOKUP(H882,'3-Productie normen'!A:S,13,FALSE)</f>
        <v>3</v>
      </c>
      <c r="Z882" s="177"/>
      <c r="AB882" s="138">
        <f t="shared" si="97"/>
        <v>240.00000953674402</v>
      </c>
    </row>
    <row r="883" spans="1:28" ht="14.1" customHeight="1">
      <c r="A883" s="152">
        <v>883</v>
      </c>
      <c r="B883" s="171" t="s">
        <v>2033</v>
      </c>
      <c r="C883" s="171" t="s">
        <v>2002</v>
      </c>
      <c r="D883" s="526">
        <v>0</v>
      </c>
      <c r="E883" s="526" t="s">
        <v>1116</v>
      </c>
      <c r="F883" s="184" t="s">
        <v>1028</v>
      </c>
      <c r="G883" s="184" t="s">
        <v>1114</v>
      </c>
      <c r="H883" s="180" t="s">
        <v>223</v>
      </c>
      <c r="I883" s="184" t="s">
        <v>113</v>
      </c>
      <c r="J883" s="649">
        <v>0</v>
      </c>
      <c r="K883" s="484"/>
      <c r="L883" s="484"/>
      <c r="M883" s="484"/>
      <c r="N883" s="174" t="s">
        <v>223</v>
      </c>
      <c r="O883" s="174"/>
      <c r="P883" s="174"/>
      <c r="Q883" s="174"/>
      <c r="R883" s="175">
        <f t="shared" si="91"/>
        <v>0</v>
      </c>
      <c r="S883" s="175">
        <f t="shared" si="92"/>
        <v>0</v>
      </c>
      <c r="T883" s="175">
        <f t="shared" si="93"/>
        <v>0</v>
      </c>
      <c r="U883" s="176">
        <f>IF(N883="nio",0,IF(N883&gt;0,VLOOKUP(H883,'3-Productie normen'!A:S,VLOOKUP(N883,'3-Productie normen'!S:T,2,FALSE),FALSE)))</f>
        <v>0</v>
      </c>
      <c r="V883" s="176">
        <f t="shared" si="94"/>
        <v>0</v>
      </c>
      <c r="W883" s="176">
        <f t="shared" si="95"/>
        <v>0</v>
      </c>
      <c r="X883" s="176">
        <f t="shared" si="96"/>
        <v>0</v>
      </c>
      <c r="Y883" s="666">
        <f>VLOOKUP(H883,'3-Productie normen'!A:S,13,FALSE)</f>
        <v>0</v>
      </c>
      <c r="Z883" s="177"/>
      <c r="AB883" s="138">
        <f t="shared" si="97"/>
        <v>0</v>
      </c>
    </row>
    <row r="884" spans="1:28" ht="14.1" customHeight="1">
      <c r="A884" s="152">
        <v>884</v>
      </c>
      <c r="B884" s="171" t="s">
        <v>2033</v>
      </c>
      <c r="C884" s="171" t="s">
        <v>2002</v>
      </c>
      <c r="D884" s="526">
        <v>0</v>
      </c>
      <c r="E884" s="526" t="s">
        <v>1088</v>
      </c>
      <c r="F884" s="184" t="s">
        <v>388</v>
      </c>
      <c r="G884" s="184" t="s">
        <v>388</v>
      </c>
      <c r="H884" s="180" t="s">
        <v>223</v>
      </c>
      <c r="I884" s="184" t="s">
        <v>113</v>
      </c>
      <c r="J884" s="649">
        <v>0</v>
      </c>
      <c r="K884" s="484"/>
      <c r="L884" s="484"/>
      <c r="M884" s="484"/>
      <c r="N884" s="174" t="s">
        <v>223</v>
      </c>
      <c r="O884" s="174"/>
      <c r="P884" s="174"/>
      <c r="Q884" s="174"/>
      <c r="R884" s="175">
        <f t="shared" si="91"/>
        <v>0</v>
      </c>
      <c r="S884" s="175">
        <f t="shared" si="92"/>
        <v>0</v>
      </c>
      <c r="T884" s="175">
        <f t="shared" si="93"/>
        <v>0</v>
      </c>
      <c r="U884" s="176">
        <f>IF(N884="nio",0,IF(N884&gt;0,VLOOKUP(H884,'3-Productie normen'!A:S,VLOOKUP(N884,'3-Productie normen'!S:T,2,FALSE),FALSE)))</f>
        <v>0</v>
      </c>
      <c r="V884" s="176">
        <f t="shared" si="94"/>
        <v>0</v>
      </c>
      <c r="W884" s="176">
        <f t="shared" si="95"/>
        <v>0</v>
      </c>
      <c r="X884" s="176">
        <f t="shared" si="96"/>
        <v>0</v>
      </c>
      <c r="Y884" s="666">
        <f>VLOOKUP(H884,'3-Productie normen'!A:S,13,FALSE)</f>
        <v>0</v>
      </c>
      <c r="Z884" s="177"/>
      <c r="AB884" s="138">
        <f t="shared" si="97"/>
        <v>0</v>
      </c>
    </row>
    <row r="885" spans="1:28" ht="14.1" customHeight="1">
      <c r="A885" s="152">
        <v>885</v>
      </c>
      <c r="B885" s="171" t="s">
        <v>2034</v>
      </c>
      <c r="C885" s="566" t="s">
        <v>1896</v>
      </c>
      <c r="D885" s="526">
        <v>0</v>
      </c>
      <c r="E885" s="526" t="s">
        <v>1025</v>
      </c>
      <c r="F885" s="184" t="s">
        <v>1250</v>
      </c>
      <c r="G885" s="184" t="s">
        <v>1368</v>
      </c>
      <c r="H885" s="184" t="s">
        <v>236</v>
      </c>
      <c r="I885" s="184" t="s">
        <v>1218</v>
      </c>
      <c r="J885" s="649">
        <v>316.29998779296898</v>
      </c>
      <c r="K885" s="484"/>
      <c r="L885" s="484"/>
      <c r="M885" s="484"/>
      <c r="N885" s="174">
        <v>200</v>
      </c>
      <c r="O885" s="174"/>
      <c r="P885" s="174"/>
      <c r="Q885" s="174"/>
      <c r="R885" s="175" t="e">
        <f t="shared" si="91"/>
        <v>#DIV/0!</v>
      </c>
      <c r="S885" s="175">
        <f t="shared" si="92"/>
        <v>0</v>
      </c>
      <c r="T885" s="175">
        <f t="shared" si="93"/>
        <v>0</v>
      </c>
      <c r="U885" s="176">
        <f>IF(N885="nio",0,IF(N885&gt;0,VLOOKUP(H885,'3-Productie normen'!A:S,VLOOKUP(N885,'3-Productie normen'!S:T,2,FALSE),FALSE)))</f>
        <v>0</v>
      </c>
      <c r="V885" s="176">
        <f t="shared" si="94"/>
        <v>0</v>
      </c>
      <c r="W885" s="176">
        <f t="shared" si="95"/>
        <v>0</v>
      </c>
      <c r="X885" s="176">
        <f t="shared" si="96"/>
        <v>0</v>
      </c>
      <c r="Y885" s="666">
        <f>VLOOKUP(H885,'3-Productie normen'!A:S,13,FALSE)</f>
        <v>5</v>
      </c>
      <c r="Z885" s="177"/>
      <c r="AB885" s="138">
        <f t="shared" si="97"/>
        <v>63259.997558593794</v>
      </c>
    </row>
    <row r="886" spans="1:28" ht="14.1" customHeight="1">
      <c r="A886" s="152">
        <v>886</v>
      </c>
      <c r="B886" s="171" t="s">
        <v>2034</v>
      </c>
      <c r="C886" s="566" t="s">
        <v>1896</v>
      </c>
      <c r="D886" s="526">
        <v>0</v>
      </c>
      <c r="E886" s="526" t="s">
        <v>1030</v>
      </c>
      <c r="F886" s="184" t="s">
        <v>1250</v>
      </c>
      <c r="G886" s="184" t="s">
        <v>1369</v>
      </c>
      <c r="H886" s="184" t="s">
        <v>1258</v>
      </c>
      <c r="I886" s="184" t="s">
        <v>1218</v>
      </c>
      <c r="J886" s="649">
        <v>45.400001525878899</v>
      </c>
      <c r="K886" s="484"/>
      <c r="L886" s="484"/>
      <c r="M886" s="484"/>
      <c r="N886" s="174">
        <v>12</v>
      </c>
      <c r="O886" s="174"/>
      <c r="P886" s="174"/>
      <c r="Q886" s="174"/>
      <c r="R886" s="175" t="e">
        <f t="shared" si="91"/>
        <v>#DIV/0!</v>
      </c>
      <c r="S886" s="175">
        <f t="shared" si="92"/>
        <v>0</v>
      </c>
      <c r="T886" s="175">
        <f t="shared" si="93"/>
        <v>0</v>
      </c>
      <c r="U886" s="176">
        <f>IF(N886="nio",0,IF(N886&gt;0,VLOOKUP(H886,'3-Productie normen'!A:S,VLOOKUP(N886,'3-Productie normen'!S:T,2,FALSE),FALSE)))</f>
        <v>0</v>
      </c>
      <c r="V886" s="176">
        <f t="shared" si="94"/>
        <v>0</v>
      </c>
      <c r="W886" s="176">
        <f t="shared" si="95"/>
        <v>0</v>
      </c>
      <c r="X886" s="176">
        <f t="shared" si="96"/>
        <v>0</v>
      </c>
      <c r="Y886" s="666">
        <f>VLOOKUP(H886,'3-Productie normen'!A:S,13,FALSE)</f>
        <v>5</v>
      </c>
      <c r="Z886" s="177"/>
      <c r="AB886" s="138">
        <f t="shared" si="97"/>
        <v>544.80001831054676</v>
      </c>
    </row>
    <row r="887" spans="1:28" ht="14.1" customHeight="1">
      <c r="A887" s="152">
        <v>887</v>
      </c>
      <c r="B887" s="171" t="s">
        <v>2034</v>
      </c>
      <c r="C887" s="566" t="s">
        <v>1896</v>
      </c>
      <c r="D887" s="526">
        <v>0</v>
      </c>
      <c r="E887" s="526" t="s">
        <v>1034</v>
      </c>
      <c r="F887" s="184" t="s">
        <v>112</v>
      </c>
      <c r="G887" s="184" t="s">
        <v>1370</v>
      </c>
      <c r="H887" s="184" t="s">
        <v>1</v>
      </c>
      <c r="I887" s="184" t="s">
        <v>1075</v>
      </c>
      <c r="J887" s="649">
        <v>28.799999237060501</v>
      </c>
      <c r="K887" s="484"/>
      <c r="L887" s="484"/>
      <c r="M887" s="484"/>
      <c r="N887" s="174">
        <v>200</v>
      </c>
      <c r="O887" s="174"/>
      <c r="P887" s="174"/>
      <c r="Q887" s="174"/>
      <c r="R887" s="175" t="e">
        <f t="shared" si="91"/>
        <v>#DIV/0!</v>
      </c>
      <c r="S887" s="175">
        <f t="shared" si="92"/>
        <v>0</v>
      </c>
      <c r="T887" s="175">
        <f t="shared" si="93"/>
        <v>0</v>
      </c>
      <c r="U887" s="176">
        <f>IF(N887="nio",0,IF(N887&gt;0,VLOOKUP(H887,'3-Productie normen'!A:S,VLOOKUP(N887,'3-Productie normen'!S:T,2,FALSE),FALSE)))</f>
        <v>0</v>
      </c>
      <c r="V887" s="176">
        <f t="shared" si="94"/>
        <v>0</v>
      </c>
      <c r="W887" s="176">
        <f t="shared" si="95"/>
        <v>0</v>
      </c>
      <c r="X887" s="176">
        <f t="shared" si="96"/>
        <v>0</v>
      </c>
      <c r="Y887" s="666">
        <f>VLOOKUP(H887,'3-Productie normen'!A:S,13,FALSE)</f>
        <v>3</v>
      </c>
      <c r="Z887" s="177"/>
      <c r="AB887" s="138">
        <f t="shared" si="97"/>
        <v>5759.9998474121003</v>
      </c>
    </row>
    <row r="888" spans="1:28" ht="14.1" customHeight="1">
      <c r="A888" s="152">
        <v>888</v>
      </c>
      <c r="B888" s="171" t="s">
        <v>2034</v>
      </c>
      <c r="C888" s="566" t="s">
        <v>1896</v>
      </c>
      <c r="D888" s="526">
        <v>0</v>
      </c>
      <c r="E888" s="526" t="s">
        <v>1049</v>
      </c>
      <c r="F888" s="184" t="s">
        <v>112</v>
      </c>
      <c r="G888" s="184" t="s">
        <v>1371</v>
      </c>
      <c r="H888" s="184" t="s">
        <v>1</v>
      </c>
      <c r="I888" s="184" t="s">
        <v>1075</v>
      </c>
      <c r="J888" s="649">
        <v>28.799999237060501</v>
      </c>
      <c r="K888" s="484"/>
      <c r="L888" s="484"/>
      <c r="M888" s="484"/>
      <c r="N888" s="174">
        <v>200</v>
      </c>
      <c r="O888" s="174"/>
      <c r="P888" s="174"/>
      <c r="Q888" s="174"/>
      <c r="R888" s="175" t="e">
        <f t="shared" si="91"/>
        <v>#DIV/0!</v>
      </c>
      <c r="S888" s="175">
        <f t="shared" si="92"/>
        <v>0</v>
      </c>
      <c r="T888" s="175">
        <f t="shared" si="93"/>
        <v>0</v>
      </c>
      <c r="U888" s="176">
        <f>IF(N888="nio",0,IF(N888&gt;0,VLOOKUP(H888,'3-Productie normen'!A:S,VLOOKUP(N888,'3-Productie normen'!S:T,2,FALSE),FALSE)))</f>
        <v>0</v>
      </c>
      <c r="V888" s="176">
        <f t="shared" si="94"/>
        <v>0</v>
      </c>
      <c r="W888" s="176">
        <f t="shared" si="95"/>
        <v>0</v>
      </c>
      <c r="X888" s="176">
        <f t="shared" si="96"/>
        <v>0</v>
      </c>
      <c r="Y888" s="666">
        <f>VLOOKUP(H888,'3-Productie normen'!A:S,13,FALSE)</f>
        <v>3</v>
      </c>
      <c r="Z888" s="177"/>
      <c r="AB888" s="138">
        <f t="shared" si="97"/>
        <v>5759.9998474121003</v>
      </c>
    </row>
    <row r="889" spans="1:28" ht="14.1" customHeight="1">
      <c r="A889" s="152">
        <v>889</v>
      </c>
      <c r="B889" s="171" t="s">
        <v>2034</v>
      </c>
      <c r="C889" s="566" t="s">
        <v>1896</v>
      </c>
      <c r="D889" s="526">
        <v>0</v>
      </c>
      <c r="E889" s="526" t="s">
        <v>1029</v>
      </c>
      <c r="F889" s="184" t="s">
        <v>1046</v>
      </c>
      <c r="G889" s="184" t="s">
        <v>554</v>
      </c>
      <c r="H889" s="137" t="s">
        <v>1856</v>
      </c>
      <c r="I889" s="184" t="s">
        <v>1075</v>
      </c>
      <c r="J889" s="649">
        <v>17.100000381469702</v>
      </c>
      <c r="K889" s="484"/>
      <c r="L889" s="484"/>
      <c r="M889" s="484"/>
      <c r="N889" s="174">
        <v>200</v>
      </c>
      <c r="O889" s="174"/>
      <c r="P889" s="174"/>
      <c r="Q889" s="174"/>
      <c r="R889" s="175" t="e">
        <f t="shared" si="91"/>
        <v>#DIV/0!</v>
      </c>
      <c r="S889" s="175">
        <f t="shared" si="92"/>
        <v>0</v>
      </c>
      <c r="T889" s="175">
        <f t="shared" si="93"/>
        <v>0</v>
      </c>
      <c r="U889" s="176">
        <f>IF(N889="nio",0,IF(N889&gt;0,VLOOKUP(H889,'3-Productie normen'!A:S,VLOOKUP(N889,'3-Productie normen'!S:T,2,FALSE),FALSE)))</f>
        <v>0</v>
      </c>
      <c r="V889" s="176">
        <f t="shared" si="94"/>
        <v>0</v>
      </c>
      <c r="W889" s="176">
        <f t="shared" si="95"/>
        <v>0</v>
      </c>
      <c r="X889" s="176">
        <f t="shared" si="96"/>
        <v>0</v>
      </c>
      <c r="Y889" s="666">
        <f>VLOOKUP(H889,'3-Productie normen'!A:S,13,FALSE)</f>
        <v>5</v>
      </c>
      <c r="Z889" s="177"/>
      <c r="AB889" s="138">
        <f t="shared" si="97"/>
        <v>3420.0000762939403</v>
      </c>
    </row>
    <row r="890" spans="1:28" ht="14.1" customHeight="1">
      <c r="A890" s="152">
        <v>890</v>
      </c>
      <c r="B890" s="171" t="s">
        <v>2034</v>
      </c>
      <c r="C890" s="566" t="s">
        <v>1896</v>
      </c>
      <c r="D890" s="526">
        <v>0</v>
      </c>
      <c r="E890" s="526" t="s">
        <v>1022</v>
      </c>
      <c r="F890" s="184" t="s">
        <v>1050</v>
      </c>
      <c r="G890" s="184" t="s">
        <v>1372</v>
      </c>
      <c r="H890" s="184" t="s">
        <v>18</v>
      </c>
      <c r="I890" s="184" t="s">
        <v>1075</v>
      </c>
      <c r="J890" s="649">
        <v>9.8999996185302699</v>
      </c>
      <c r="K890" s="484"/>
      <c r="L890" s="484"/>
      <c r="M890" s="484"/>
      <c r="N890" s="174">
        <v>200</v>
      </c>
      <c r="O890" s="174"/>
      <c r="P890" s="174"/>
      <c r="Q890" s="174"/>
      <c r="R890" s="175" t="e">
        <f t="shared" si="91"/>
        <v>#DIV/0!</v>
      </c>
      <c r="S890" s="175">
        <f t="shared" si="92"/>
        <v>0</v>
      </c>
      <c r="T890" s="175">
        <f t="shared" si="93"/>
        <v>0</v>
      </c>
      <c r="U890" s="176">
        <f>IF(N890="nio",0,IF(N890&gt;0,VLOOKUP(H890,'3-Productie normen'!A:S,VLOOKUP(N890,'3-Productie normen'!S:T,2,FALSE),FALSE)))</f>
        <v>0</v>
      </c>
      <c r="V890" s="176">
        <f t="shared" si="94"/>
        <v>0</v>
      </c>
      <c r="W890" s="176">
        <f t="shared" si="95"/>
        <v>0</v>
      </c>
      <c r="X890" s="176">
        <f t="shared" si="96"/>
        <v>0</v>
      </c>
      <c r="Y890" s="666">
        <f>VLOOKUP(H890,'3-Productie normen'!A:S,13,FALSE)</f>
        <v>3</v>
      </c>
      <c r="Z890" s="177"/>
      <c r="AB890" s="138">
        <f t="shared" si="97"/>
        <v>1979.999923706054</v>
      </c>
    </row>
    <row r="891" spans="1:28" ht="14.1" customHeight="1">
      <c r="A891" s="152">
        <v>891</v>
      </c>
      <c r="B891" s="171" t="s">
        <v>2034</v>
      </c>
      <c r="C891" s="566" t="s">
        <v>1896</v>
      </c>
      <c r="D891" s="526">
        <v>0</v>
      </c>
      <c r="E891" s="526" t="s">
        <v>1043</v>
      </c>
      <c r="F891" s="184" t="s">
        <v>1050</v>
      </c>
      <c r="G891" s="184" t="s">
        <v>1373</v>
      </c>
      <c r="H891" s="184" t="s">
        <v>18</v>
      </c>
      <c r="I891" s="184" t="s">
        <v>1075</v>
      </c>
      <c r="J891" s="649">
        <v>9.8999996185302699</v>
      </c>
      <c r="K891" s="484"/>
      <c r="L891" s="484"/>
      <c r="M891" s="484"/>
      <c r="N891" s="174">
        <v>200</v>
      </c>
      <c r="O891" s="174"/>
      <c r="P891" s="174"/>
      <c r="Q891" s="174"/>
      <c r="R891" s="175" t="e">
        <f t="shared" si="91"/>
        <v>#DIV/0!</v>
      </c>
      <c r="S891" s="175">
        <f t="shared" si="92"/>
        <v>0</v>
      </c>
      <c r="T891" s="175">
        <f t="shared" si="93"/>
        <v>0</v>
      </c>
      <c r="U891" s="176">
        <f>IF(N891="nio",0,IF(N891&gt;0,VLOOKUP(H891,'3-Productie normen'!A:S,VLOOKUP(N891,'3-Productie normen'!S:T,2,FALSE),FALSE)))</f>
        <v>0</v>
      </c>
      <c r="V891" s="176">
        <f t="shared" si="94"/>
        <v>0</v>
      </c>
      <c r="W891" s="176">
        <f t="shared" si="95"/>
        <v>0</v>
      </c>
      <c r="X891" s="176">
        <f t="shared" si="96"/>
        <v>0</v>
      </c>
      <c r="Y891" s="666">
        <f>VLOOKUP(H891,'3-Productie normen'!A:S,13,FALSE)</f>
        <v>3</v>
      </c>
      <c r="Z891" s="177"/>
      <c r="AB891" s="138">
        <f t="shared" si="97"/>
        <v>1979.999923706054</v>
      </c>
    </row>
    <row r="892" spans="1:28" ht="14.1" customHeight="1">
      <c r="A892" s="152">
        <v>892</v>
      </c>
      <c r="B892" s="171" t="s">
        <v>2034</v>
      </c>
      <c r="C892" s="566" t="s">
        <v>1896</v>
      </c>
      <c r="D892" s="526">
        <v>0</v>
      </c>
      <c r="E892" s="526" t="s">
        <v>1064</v>
      </c>
      <c r="F892" s="184" t="s">
        <v>281</v>
      </c>
      <c r="G892" s="184" t="s">
        <v>1374</v>
      </c>
      <c r="H892" s="173" t="s">
        <v>1857</v>
      </c>
      <c r="I892" s="184" t="s">
        <v>1075</v>
      </c>
      <c r="J892" s="649">
        <v>7</v>
      </c>
      <c r="K892" s="484"/>
      <c r="L892" s="484"/>
      <c r="M892" s="484"/>
      <c r="N892" s="174">
        <v>200</v>
      </c>
      <c r="O892" s="174"/>
      <c r="P892" s="174"/>
      <c r="Q892" s="174"/>
      <c r="R892" s="175" t="e">
        <f t="shared" si="91"/>
        <v>#DIV/0!</v>
      </c>
      <c r="S892" s="175">
        <f t="shared" si="92"/>
        <v>0</v>
      </c>
      <c r="T892" s="175">
        <f t="shared" si="93"/>
        <v>0</v>
      </c>
      <c r="U892" s="176">
        <f>IF(N892="nio",0,IF(N892&gt;0,VLOOKUP(H892,'3-Productie normen'!A:S,VLOOKUP(N892,'3-Productie normen'!S:T,2,FALSE),FALSE)))</f>
        <v>0</v>
      </c>
      <c r="V892" s="176">
        <f t="shared" si="94"/>
        <v>0</v>
      </c>
      <c r="W892" s="176">
        <f t="shared" si="95"/>
        <v>0</v>
      </c>
      <c r="X892" s="176">
        <f t="shared" si="96"/>
        <v>0</v>
      </c>
      <c r="Y892" s="666">
        <f>VLOOKUP(H892,'3-Productie normen'!A:S,13,FALSE)</f>
        <v>1</v>
      </c>
      <c r="Z892" s="177"/>
      <c r="AB892" s="138">
        <f t="shared" si="97"/>
        <v>1400</v>
      </c>
    </row>
    <row r="893" spans="1:28" ht="14.1" customHeight="1">
      <c r="A893" s="152">
        <v>893</v>
      </c>
      <c r="B893" s="171" t="s">
        <v>2034</v>
      </c>
      <c r="C893" s="566" t="s">
        <v>1896</v>
      </c>
      <c r="D893" s="526">
        <v>0</v>
      </c>
      <c r="E893" s="526" t="s">
        <v>1035</v>
      </c>
      <c r="F893" s="184" t="s">
        <v>309</v>
      </c>
      <c r="G893" s="184" t="s">
        <v>1375</v>
      </c>
      <c r="H893" s="137" t="s">
        <v>18</v>
      </c>
      <c r="I893" s="184" t="s">
        <v>1075</v>
      </c>
      <c r="J893" s="649">
        <v>5.1999998092651403</v>
      </c>
      <c r="K893" s="484"/>
      <c r="L893" s="484"/>
      <c r="M893" s="484"/>
      <c r="N893" s="174">
        <v>200</v>
      </c>
      <c r="O893" s="174"/>
      <c r="P893" s="174"/>
      <c r="Q893" s="174"/>
      <c r="R893" s="175" t="e">
        <f t="shared" si="91"/>
        <v>#DIV/0!</v>
      </c>
      <c r="S893" s="175">
        <f t="shared" si="92"/>
        <v>0</v>
      </c>
      <c r="T893" s="175">
        <f t="shared" si="93"/>
        <v>0</v>
      </c>
      <c r="U893" s="176">
        <f>IF(N893="nio",0,IF(N893&gt;0,VLOOKUP(H893,'3-Productie normen'!A:S,VLOOKUP(N893,'3-Productie normen'!S:T,2,FALSE),FALSE)))</f>
        <v>0</v>
      </c>
      <c r="V893" s="176">
        <f t="shared" si="94"/>
        <v>0</v>
      </c>
      <c r="W893" s="176">
        <f t="shared" si="95"/>
        <v>0</v>
      </c>
      <c r="X893" s="176">
        <f t="shared" si="96"/>
        <v>0</v>
      </c>
      <c r="Y893" s="666">
        <f>VLOOKUP(H893,'3-Productie normen'!A:S,13,FALSE)</f>
        <v>3</v>
      </c>
      <c r="Z893" s="177"/>
      <c r="AB893" s="138">
        <f t="shared" si="97"/>
        <v>1039.999961853028</v>
      </c>
    </row>
    <row r="894" spans="1:28" ht="14.1" customHeight="1">
      <c r="A894" s="152">
        <v>894</v>
      </c>
      <c r="B894" s="171" t="s">
        <v>2034</v>
      </c>
      <c r="C894" s="566" t="s">
        <v>1896</v>
      </c>
      <c r="D894" s="526">
        <v>0</v>
      </c>
      <c r="E894" s="526" t="s">
        <v>1027</v>
      </c>
      <c r="F894" s="184" t="s">
        <v>110</v>
      </c>
      <c r="G894" s="184"/>
      <c r="H894" s="137" t="s">
        <v>110</v>
      </c>
      <c r="I894" s="184" t="s">
        <v>1146</v>
      </c>
      <c r="J894" s="649">
        <v>3.2000000476837198</v>
      </c>
      <c r="K894" s="484"/>
      <c r="L894" s="484"/>
      <c r="M894" s="484"/>
      <c r="N894" s="174">
        <v>200</v>
      </c>
      <c r="O894" s="174"/>
      <c r="P894" s="174"/>
      <c r="Q894" s="174"/>
      <c r="R894" s="175" t="e">
        <f t="shared" si="91"/>
        <v>#DIV/0!</v>
      </c>
      <c r="S894" s="175">
        <f t="shared" si="92"/>
        <v>0</v>
      </c>
      <c r="T894" s="175">
        <f t="shared" si="93"/>
        <v>0</v>
      </c>
      <c r="U894" s="176">
        <f>IF(N894="nio",0,IF(N894&gt;0,VLOOKUP(H894,'3-Productie normen'!A:S,VLOOKUP(N894,'3-Productie normen'!S:T,2,FALSE),FALSE)))</f>
        <v>0</v>
      </c>
      <c r="V894" s="176">
        <f t="shared" si="94"/>
        <v>0</v>
      </c>
      <c r="W894" s="176">
        <f t="shared" si="95"/>
        <v>0</v>
      </c>
      <c r="X894" s="176">
        <f t="shared" si="96"/>
        <v>0</v>
      </c>
      <c r="Y894" s="666">
        <f>VLOOKUP(H894,'3-Productie normen'!A:S,13,FALSE)</f>
        <v>4</v>
      </c>
      <c r="Z894" s="177"/>
      <c r="AB894" s="138">
        <f t="shared" si="97"/>
        <v>640.00000953674396</v>
      </c>
    </row>
    <row r="895" spans="1:28" ht="14.1" customHeight="1">
      <c r="A895" s="152">
        <v>895</v>
      </c>
      <c r="B895" s="171" t="s">
        <v>2034</v>
      </c>
      <c r="C895" s="566" t="s">
        <v>1896</v>
      </c>
      <c r="D895" s="526">
        <v>0</v>
      </c>
      <c r="E895" s="526" t="s">
        <v>1053</v>
      </c>
      <c r="F895" s="184" t="s">
        <v>309</v>
      </c>
      <c r="G895" s="184" t="s">
        <v>1376</v>
      </c>
      <c r="H895" s="137" t="s">
        <v>18</v>
      </c>
      <c r="I895" s="184" t="s">
        <v>1075</v>
      </c>
      <c r="J895" s="649">
        <v>1.20000004768372</v>
      </c>
      <c r="K895" s="484"/>
      <c r="L895" s="484"/>
      <c r="M895" s="484"/>
      <c r="N895" s="174">
        <v>200</v>
      </c>
      <c r="O895" s="174"/>
      <c r="P895" s="174"/>
      <c r="Q895" s="174"/>
      <c r="R895" s="175" t="e">
        <f t="shared" si="91"/>
        <v>#DIV/0!</v>
      </c>
      <c r="S895" s="175">
        <f t="shared" si="92"/>
        <v>0</v>
      </c>
      <c r="T895" s="175">
        <f t="shared" si="93"/>
        <v>0</v>
      </c>
      <c r="U895" s="176">
        <f>IF(N895="nio",0,IF(N895&gt;0,VLOOKUP(H895,'3-Productie normen'!A:S,VLOOKUP(N895,'3-Productie normen'!S:T,2,FALSE),FALSE)))</f>
        <v>0</v>
      </c>
      <c r="V895" s="176">
        <f t="shared" si="94"/>
        <v>0</v>
      </c>
      <c r="W895" s="176">
        <f t="shared" si="95"/>
        <v>0</v>
      </c>
      <c r="X895" s="176">
        <f t="shared" si="96"/>
        <v>0</v>
      </c>
      <c r="Y895" s="666">
        <f>VLOOKUP(H895,'3-Productie normen'!A:S,13,FALSE)</f>
        <v>3</v>
      </c>
      <c r="Z895" s="177"/>
      <c r="AB895" s="138">
        <f t="shared" si="97"/>
        <v>240.00000953674402</v>
      </c>
    </row>
    <row r="896" spans="1:28" ht="14.1" customHeight="1">
      <c r="A896" s="152">
        <v>896</v>
      </c>
      <c r="B896" s="171" t="s">
        <v>2034</v>
      </c>
      <c r="C896" s="566" t="s">
        <v>1896</v>
      </c>
      <c r="D896" s="526">
        <v>0</v>
      </c>
      <c r="E896" s="526" t="s">
        <v>1039</v>
      </c>
      <c r="F896" s="184" t="s">
        <v>309</v>
      </c>
      <c r="G896" s="184" t="s">
        <v>1377</v>
      </c>
      <c r="H896" s="137" t="s">
        <v>18</v>
      </c>
      <c r="I896" s="184" t="s">
        <v>1075</v>
      </c>
      <c r="J896" s="649">
        <v>1.20000004768372</v>
      </c>
      <c r="K896" s="484"/>
      <c r="L896" s="484"/>
      <c r="M896" s="484"/>
      <c r="N896" s="174">
        <v>200</v>
      </c>
      <c r="O896" s="174"/>
      <c r="P896" s="174"/>
      <c r="Q896" s="174"/>
      <c r="R896" s="175" t="e">
        <f t="shared" si="91"/>
        <v>#DIV/0!</v>
      </c>
      <c r="S896" s="175">
        <f t="shared" si="92"/>
        <v>0</v>
      </c>
      <c r="T896" s="175">
        <f t="shared" si="93"/>
        <v>0</v>
      </c>
      <c r="U896" s="176">
        <f>IF(N896="nio",0,IF(N896&gt;0,VLOOKUP(H896,'3-Productie normen'!A:S,VLOOKUP(N896,'3-Productie normen'!S:T,2,FALSE),FALSE)))</f>
        <v>0</v>
      </c>
      <c r="V896" s="176">
        <f t="shared" si="94"/>
        <v>0</v>
      </c>
      <c r="W896" s="176">
        <f t="shared" si="95"/>
        <v>0</v>
      </c>
      <c r="X896" s="176">
        <f t="shared" si="96"/>
        <v>0</v>
      </c>
      <c r="Y896" s="666">
        <f>VLOOKUP(H896,'3-Productie normen'!A:S,13,FALSE)</f>
        <v>3</v>
      </c>
      <c r="Z896" s="177"/>
      <c r="AB896" s="138">
        <f t="shared" si="97"/>
        <v>240.00000953674402</v>
      </c>
    </row>
    <row r="897" spans="1:28" ht="14.1" customHeight="1">
      <c r="A897" s="152">
        <v>897</v>
      </c>
      <c r="B897" s="171" t="s">
        <v>2034</v>
      </c>
      <c r="C897" s="566" t="s">
        <v>1896</v>
      </c>
      <c r="D897" s="526">
        <v>0</v>
      </c>
      <c r="E897" s="526" t="s">
        <v>1052</v>
      </c>
      <c r="F897" s="184" t="s">
        <v>388</v>
      </c>
      <c r="G897" s="184"/>
      <c r="H897" s="180" t="s">
        <v>223</v>
      </c>
      <c r="I897" s="184" t="s">
        <v>1075</v>
      </c>
      <c r="J897" s="649">
        <v>0</v>
      </c>
      <c r="K897" s="484"/>
      <c r="L897" s="484"/>
      <c r="M897" s="484"/>
      <c r="N897" s="174" t="s">
        <v>223</v>
      </c>
      <c r="O897" s="174"/>
      <c r="P897" s="174"/>
      <c r="Q897" s="174"/>
      <c r="R897" s="175">
        <f t="shared" si="91"/>
        <v>0</v>
      </c>
      <c r="S897" s="175">
        <f t="shared" si="92"/>
        <v>0</v>
      </c>
      <c r="T897" s="175">
        <f t="shared" si="93"/>
        <v>0</v>
      </c>
      <c r="U897" s="176">
        <f>IF(N897="nio",0,IF(N897&gt;0,VLOOKUP(H897,'3-Productie normen'!A:S,VLOOKUP(N897,'3-Productie normen'!S:T,2,FALSE),FALSE)))</f>
        <v>0</v>
      </c>
      <c r="V897" s="176">
        <f t="shared" si="94"/>
        <v>0</v>
      </c>
      <c r="W897" s="176">
        <f t="shared" si="95"/>
        <v>0</v>
      </c>
      <c r="X897" s="176">
        <f t="shared" si="96"/>
        <v>0</v>
      </c>
      <c r="Y897" s="666">
        <f>VLOOKUP(H897,'3-Productie normen'!A:S,13,FALSE)</f>
        <v>0</v>
      </c>
      <c r="Z897" s="177"/>
      <c r="AB897" s="138">
        <f t="shared" si="97"/>
        <v>0</v>
      </c>
    </row>
    <row r="898" spans="1:28" ht="14.1" customHeight="1">
      <c r="A898" s="152">
        <v>898</v>
      </c>
      <c r="B898" s="171" t="s">
        <v>2034</v>
      </c>
      <c r="C898" s="566" t="s">
        <v>1896</v>
      </c>
      <c r="D898" s="526">
        <v>0</v>
      </c>
      <c r="E898" s="526" t="s">
        <v>1019</v>
      </c>
      <c r="F898" s="184" t="s">
        <v>1031</v>
      </c>
      <c r="G898" s="184" t="s">
        <v>1378</v>
      </c>
      <c r="H898" s="180" t="s">
        <v>223</v>
      </c>
      <c r="I898" s="184" t="s">
        <v>114</v>
      </c>
      <c r="J898" s="649">
        <v>0</v>
      </c>
      <c r="K898" s="484"/>
      <c r="L898" s="484"/>
      <c r="M898" s="484"/>
      <c r="N898" s="174" t="s">
        <v>223</v>
      </c>
      <c r="O898" s="174"/>
      <c r="P898" s="174"/>
      <c r="Q898" s="174"/>
      <c r="R898" s="175">
        <f t="shared" si="91"/>
        <v>0</v>
      </c>
      <c r="S898" s="175">
        <f t="shared" si="92"/>
        <v>0</v>
      </c>
      <c r="T898" s="175">
        <f t="shared" si="93"/>
        <v>0</v>
      </c>
      <c r="U898" s="176">
        <f>IF(N898="nio",0,IF(N898&gt;0,VLOOKUP(H898,'3-Productie normen'!A:S,VLOOKUP(N898,'3-Productie normen'!S:T,2,FALSE),FALSE)))</f>
        <v>0</v>
      </c>
      <c r="V898" s="176">
        <f t="shared" si="94"/>
        <v>0</v>
      </c>
      <c r="W898" s="176">
        <f t="shared" si="95"/>
        <v>0</v>
      </c>
      <c r="X898" s="176">
        <f t="shared" si="96"/>
        <v>0</v>
      </c>
      <c r="Y898" s="666">
        <f>VLOOKUP(H898,'3-Productie normen'!A:S,13,FALSE)</f>
        <v>0</v>
      </c>
      <c r="Z898" s="177"/>
      <c r="AB898" s="138">
        <f t="shared" si="97"/>
        <v>0</v>
      </c>
    </row>
    <row r="899" spans="1:28" ht="14.1" customHeight="1">
      <c r="A899" s="152">
        <v>899</v>
      </c>
      <c r="B899" s="171" t="s">
        <v>993</v>
      </c>
      <c r="C899" s="171" t="s">
        <v>1995</v>
      </c>
      <c r="D899" s="526">
        <v>0</v>
      </c>
      <c r="E899" s="526"/>
      <c r="F899" s="184" t="s">
        <v>1382</v>
      </c>
      <c r="G899" s="184" t="s">
        <v>401</v>
      </c>
      <c r="H899" s="184" t="s">
        <v>368</v>
      </c>
      <c r="I899" s="184" t="s">
        <v>1383</v>
      </c>
      <c r="J899" s="649">
        <v>43</v>
      </c>
      <c r="K899" s="484"/>
      <c r="L899" s="484"/>
      <c r="M899" s="484"/>
      <c r="N899" s="174">
        <v>2</v>
      </c>
      <c r="O899" s="174"/>
      <c r="P899" s="174"/>
      <c r="Q899" s="174"/>
      <c r="R899" s="175" t="e">
        <f t="shared" si="91"/>
        <v>#DIV/0!</v>
      </c>
      <c r="S899" s="175">
        <f t="shared" si="92"/>
        <v>0</v>
      </c>
      <c r="T899" s="175">
        <f t="shared" si="93"/>
        <v>0</v>
      </c>
      <c r="U899" s="176">
        <f>IF(N899="nio",0,IF(N899&gt;0,VLOOKUP(H899,'3-Productie normen'!A:S,VLOOKUP(N899,'3-Productie normen'!S:T,2,FALSE),FALSE)))</f>
        <v>0</v>
      </c>
      <c r="V899" s="176">
        <f t="shared" si="94"/>
        <v>0</v>
      </c>
      <c r="W899" s="176">
        <f t="shared" si="95"/>
        <v>0</v>
      </c>
      <c r="X899" s="176">
        <f t="shared" si="96"/>
        <v>0</v>
      </c>
      <c r="Y899" s="666">
        <f>VLOOKUP(H899,'3-Productie normen'!A:S,13,FALSE)</f>
        <v>5</v>
      </c>
      <c r="Z899" s="177"/>
      <c r="AB899" s="138">
        <f t="shared" si="97"/>
        <v>86</v>
      </c>
    </row>
    <row r="900" spans="1:28" ht="14.1" customHeight="1">
      <c r="A900" s="152">
        <v>900</v>
      </c>
      <c r="B900" s="171" t="s">
        <v>994</v>
      </c>
      <c r="C900" s="171" t="s">
        <v>1996</v>
      </c>
      <c r="D900" s="526">
        <v>0</v>
      </c>
      <c r="E900" s="526"/>
      <c r="F900" s="184" t="s">
        <v>1382</v>
      </c>
      <c r="G900" s="184" t="s">
        <v>401</v>
      </c>
      <c r="H900" s="184" t="s">
        <v>368</v>
      </c>
      <c r="I900" s="184" t="s">
        <v>321</v>
      </c>
      <c r="J900" s="649">
        <v>30</v>
      </c>
      <c r="K900" s="484"/>
      <c r="L900" s="484"/>
      <c r="M900" s="484"/>
      <c r="N900" s="174">
        <v>2</v>
      </c>
      <c r="O900" s="174"/>
      <c r="P900" s="174"/>
      <c r="Q900" s="174"/>
      <c r="R900" s="175" t="e">
        <f t="shared" si="91"/>
        <v>#DIV/0!</v>
      </c>
      <c r="S900" s="175">
        <f t="shared" si="92"/>
        <v>0</v>
      </c>
      <c r="T900" s="175">
        <f t="shared" si="93"/>
        <v>0</v>
      </c>
      <c r="U900" s="176">
        <f>IF(N900="nio",0,IF(N900&gt;0,VLOOKUP(H900,'3-Productie normen'!A:S,VLOOKUP(N900,'3-Productie normen'!S:T,2,FALSE),FALSE)))</f>
        <v>0</v>
      </c>
      <c r="V900" s="176">
        <f t="shared" si="94"/>
        <v>0</v>
      </c>
      <c r="W900" s="176">
        <f t="shared" si="95"/>
        <v>0</v>
      </c>
      <c r="X900" s="176">
        <f t="shared" si="96"/>
        <v>0</v>
      </c>
      <c r="Y900" s="666">
        <f>VLOOKUP(H900,'3-Productie normen'!A:S,13,FALSE)</f>
        <v>5</v>
      </c>
      <c r="Z900" s="177"/>
      <c r="AB900" s="138">
        <f t="shared" si="97"/>
        <v>60</v>
      </c>
    </row>
    <row r="901" spans="1:28" ht="14.1" customHeight="1">
      <c r="A901" s="152">
        <v>901</v>
      </c>
      <c r="B901" s="171" t="s">
        <v>995</v>
      </c>
      <c r="C901" s="171" t="s">
        <v>1999</v>
      </c>
      <c r="D901" s="526">
        <v>0</v>
      </c>
      <c r="E901" s="526"/>
      <c r="F901" s="184" t="s">
        <v>1382</v>
      </c>
      <c r="G901" s="184" t="s">
        <v>401</v>
      </c>
      <c r="H901" s="184" t="s">
        <v>368</v>
      </c>
      <c r="I901" s="184" t="s">
        <v>321</v>
      </c>
      <c r="J901" s="649">
        <v>10</v>
      </c>
      <c r="K901" s="484"/>
      <c r="L901" s="484"/>
      <c r="M901" s="484"/>
      <c r="N901" s="174">
        <v>2</v>
      </c>
      <c r="O901" s="174"/>
      <c r="P901" s="174"/>
      <c r="Q901" s="174"/>
      <c r="R901" s="175" t="e">
        <f t="shared" si="91"/>
        <v>#DIV/0!</v>
      </c>
      <c r="S901" s="175">
        <f t="shared" si="92"/>
        <v>0</v>
      </c>
      <c r="T901" s="175">
        <f t="shared" si="93"/>
        <v>0</v>
      </c>
      <c r="U901" s="176">
        <f>IF(N901="nio",0,IF(N901&gt;0,VLOOKUP(H901,'3-Productie normen'!A:S,VLOOKUP(N901,'3-Productie normen'!S:T,2,FALSE),FALSE)))</f>
        <v>0</v>
      </c>
      <c r="V901" s="176">
        <f t="shared" si="94"/>
        <v>0</v>
      </c>
      <c r="W901" s="176">
        <f t="shared" si="95"/>
        <v>0</v>
      </c>
      <c r="X901" s="176">
        <f t="shared" si="96"/>
        <v>0</v>
      </c>
      <c r="Y901" s="666">
        <f>VLOOKUP(H901,'3-Productie normen'!A:S,13,FALSE)</f>
        <v>5</v>
      </c>
      <c r="Z901" s="177"/>
      <c r="AB901" s="138">
        <f t="shared" si="97"/>
        <v>20</v>
      </c>
    </row>
    <row r="902" spans="1:28" ht="14.1" customHeight="1">
      <c r="A902" s="152">
        <v>902</v>
      </c>
      <c r="B902" s="171" t="s">
        <v>996</v>
      </c>
      <c r="C902" s="171" t="s">
        <v>1994</v>
      </c>
      <c r="D902" s="526">
        <v>0</v>
      </c>
      <c r="E902" s="526"/>
      <c r="F902" s="184" t="s">
        <v>1382</v>
      </c>
      <c r="G902" s="184" t="s">
        <v>401</v>
      </c>
      <c r="H902" s="184" t="s">
        <v>368</v>
      </c>
      <c r="I902" s="184" t="s">
        <v>321</v>
      </c>
      <c r="J902" s="649">
        <v>20</v>
      </c>
      <c r="K902" s="484"/>
      <c r="L902" s="484"/>
      <c r="M902" s="484"/>
      <c r="N902" s="174">
        <v>2</v>
      </c>
      <c r="O902" s="174"/>
      <c r="P902" s="174"/>
      <c r="Q902" s="174"/>
      <c r="R902" s="175" t="e">
        <f t="shared" si="91"/>
        <v>#DIV/0!</v>
      </c>
      <c r="S902" s="175">
        <f t="shared" si="92"/>
        <v>0</v>
      </c>
      <c r="T902" s="175">
        <f t="shared" si="93"/>
        <v>0</v>
      </c>
      <c r="U902" s="176">
        <f>IF(N902="nio",0,IF(N902&gt;0,VLOOKUP(H902,'3-Productie normen'!A:S,VLOOKUP(N902,'3-Productie normen'!S:T,2,FALSE),FALSE)))</f>
        <v>0</v>
      </c>
      <c r="V902" s="176">
        <f t="shared" si="94"/>
        <v>0</v>
      </c>
      <c r="W902" s="176">
        <f t="shared" si="95"/>
        <v>0</v>
      </c>
      <c r="X902" s="176">
        <f t="shared" si="96"/>
        <v>0</v>
      </c>
      <c r="Y902" s="666">
        <f>VLOOKUP(H902,'3-Productie normen'!A:S,13,FALSE)</f>
        <v>5</v>
      </c>
      <c r="Z902" s="177"/>
      <c r="AB902" s="138">
        <f t="shared" si="97"/>
        <v>40</v>
      </c>
    </row>
    <row r="903" spans="1:28" ht="14.1" customHeight="1">
      <c r="A903" s="152">
        <v>903</v>
      </c>
      <c r="B903" s="171" t="s">
        <v>997</v>
      </c>
      <c r="C903" s="171" t="s">
        <v>2000</v>
      </c>
      <c r="D903" s="526">
        <v>0</v>
      </c>
      <c r="E903" s="526"/>
      <c r="F903" s="184" t="s">
        <v>1382</v>
      </c>
      <c r="G903" s="184" t="s">
        <v>401</v>
      </c>
      <c r="H903" s="184" t="s">
        <v>368</v>
      </c>
      <c r="I903" s="184" t="s">
        <v>321</v>
      </c>
      <c r="J903" s="649">
        <v>16</v>
      </c>
      <c r="K903" s="484"/>
      <c r="L903" s="484"/>
      <c r="M903" s="484"/>
      <c r="N903" s="174">
        <v>2</v>
      </c>
      <c r="O903" s="174"/>
      <c r="P903" s="174"/>
      <c r="Q903" s="174"/>
      <c r="R903" s="175" t="e">
        <f t="shared" si="91"/>
        <v>#DIV/0!</v>
      </c>
      <c r="S903" s="175">
        <f t="shared" si="92"/>
        <v>0</v>
      </c>
      <c r="T903" s="175">
        <f t="shared" si="93"/>
        <v>0</v>
      </c>
      <c r="U903" s="176">
        <f>IF(N903="nio",0,IF(N903&gt;0,VLOOKUP(H903,'3-Productie normen'!A:S,VLOOKUP(N903,'3-Productie normen'!S:T,2,FALSE),FALSE)))</f>
        <v>0</v>
      </c>
      <c r="V903" s="176">
        <f t="shared" si="94"/>
        <v>0</v>
      </c>
      <c r="W903" s="176">
        <f t="shared" si="95"/>
        <v>0</v>
      </c>
      <c r="X903" s="176">
        <f t="shared" si="96"/>
        <v>0</v>
      </c>
      <c r="Y903" s="666">
        <f>VLOOKUP(H903,'3-Productie normen'!A:S,13,FALSE)</f>
        <v>5</v>
      </c>
      <c r="Z903" s="177"/>
      <c r="AB903" s="138">
        <f t="shared" si="97"/>
        <v>32</v>
      </c>
    </row>
    <row r="904" spans="1:28" ht="14.1" customHeight="1">
      <c r="A904" s="152">
        <v>904</v>
      </c>
      <c r="B904" s="171" t="s">
        <v>998</v>
      </c>
      <c r="C904" s="171" t="s">
        <v>1997</v>
      </c>
      <c r="D904" s="526">
        <v>0</v>
      </c>
      <c r="E904" s="526"/>
      <c r="F904" s="184" t="s">
        <v>1382</v>
      </c>
      <c r="G904" s="184" t="s">
        <v>401</v>
      </c>
      <c r="H904" s="184" t="s">
        <v>368</v>
      </c>
      <c r="I904" s="184" t="s">
        <v>321</v>
      </c>
      <c r="J904" s="649">
        <v>16</v>
      </c>
      <c r="K904" s="484"/>
      <c r="L904" s="484"/>
      <c r="M904" s="484"/>
      <c r="N904" s="174">
        <v>2</v>
      </c>
      <c r="O904" s="174"/>
      <c r="P904" s="174"/>
      <c r="Q904" s="174"/>
      <c r="R904" s="175" t="e">
        <f t="shared" si="91"/>
        <v>#DIV/0!</v>
      </c>
      <c r="S904" s="175">
        <f t="shared" si="92"/>
        <v>0</v>
      </c>
      <c r="T904" s="175">
        <f t="shared" si="93"/>
        <v>0</v>
      </c>
      <c r="U904" s="176">
        <f>IF(N904="nio",0,IF(N904&gt;0,VLOOKUP(H904,'3-Productie normen'!A:S,VLOOKUP(N904,'3-Productie normen'!S:T,2,FALSE),FALSE)))</f>
        <v>0</v>
      </c>
      <c r="V904" s="176">
        <f t="shared" si="94"/>
        <v>0</v>
      </c>
      <c r="W904" s="176">
        <f t="shared" si="95"/>
        <v>0</v>
      </c>
      <c r="X904" s="176">
        <f t="shared" si="96"/>
        <v>0</v>
      </c>
      <c r="Y904" s="666">
        <f>VLOOKUP(H904,'3-Productie normen'!A:S,13,FALSE)</f>
        <v>5</v>
      </c>
      <c r="Z904" s="177"/>
      <c r="AB904" s="138">
        <f t="shared" si="97"/>
        <v>32</v>
      </c>
    </row>
    <row r="905" spans="1:28" ht="14.1" customHeight="1">
      <c r="A905" s="152">
        <v>905</v>
      </c>
      <c r="B905" s="171" t="s">
        <v>999</v>
      </c>
      <c r="C905" s="171" t="s">
        <v>1998</v>
      </c>
      <c r="D905" s="526">
        <v>0</v>
      </c>
      <c r="E905" s="526"/>
      <c r="F905" s="184" t="s">
        <v>1382</v>
      </c>
      <c r="G905" s="184" t="s">
        <v>401</v>
      </c>
      <c r="H905" s="184" t="s">
        <v>368</v>
      </c>
      <c r="I905" s="184" t="s">
        <v>321</v>
      </c>
      <c r="J905" s="649">
        <v>25</v>
      </c>
      <c r="K905" s="484"/>
      <c r="L905" s="484"/>
      <c r="M905" s="484"/>
      <c r="N905" s="174">
        <v>2</v>
      </c>
      <c r="O905" s="174"/>
      <c r="P905" s="174"/>
      <c r="Q905" s="174"/>
      <c r="R905" s="175" t="e">
        <f t="shared" si="91"/>
        <v>#DIV/0!</v>
      </c>
      <c r="S905" s="175">
        <f t="shared" si="92"/>
        <v>0</v>
      </c>
      <c r="T905" s="175">
        <f t="shared" si="93"/>
        <v>0</v>
      </c>
      <c r="U905" s="176">
        <f>IF(N905="nio",0,IF(N905&gt;0,VLOOKUP(H905,'3-Productie normen'!A:S,VLOOKUP(N905,'3-Productie normen'!S:T,2,FALSE),FALSE)))</f>
        <v>0</v>
      </c>
      <c r="V905" s="176">
        <f t="shared" si="94"/>
        <v>0</v>
      </c>
      <c r="W905" s="176">
        <f t="shared" si="95"/>
        <v>0</v>
      </c>
      <c r="X905" s="176">
        <f t="shared" si="96"/>
        <v>0</v>
      </c>
      <c r="Y905" s="666">
        <f>VLOOKUP(H905,'3-Productie normen'!A:S,13,FALSE)</f>
        <v>5</v>
      </c>
      <c r="Z905" s="177"/>
      <c r="AB905" s="138">
        <f t="shared" si="97"/>
        <v>50</v>
      </c>
    </row>
    <row r="906" spans="1:28" ht="14.1" customHeight="1">
      <c r="A906" s="152">
        <v>906</v>
      </c>
      <c r="B906" s="171" t="s">
        <v>2035</v>
      </c>
      <c r="C906" s="171" t="s">
        <v>1928</v>
      </c>
      <c r="D906" s="526">
        <v>0</v>
      </c>
      <c r="E906" s="526">
        <v>26</v>
      </c>
      <c r="F906" s="184" t="s">
        <v>360</v>
      </c>
      <c r="G906" s="184" t="s">
        <v>416</v>
      </c>
      <c r="H906" s="184" t="s">
        <v>1858</v>
      </c>
      <c r="I906" s="184" t="s">
        <v>113</v>
      </c>
      <c r="J906" s="649">
        <v>16</v>
      </c>
      <c r="K906" s="484"/>
      <c r="L906" s="484"/>
      <c r="M906" s="484"/>
      <c r="N906" s="174">
        <v>156</v>
      </c>
      <c r="O906" s="174"/>
      <c r="P906" s="174"/>
      <c r="Q906" s="174"/>
      <c r="R906" s="175" t="e">
        <f t="shared" ref="R906:R969" si="98">IF(N906="nio",0,IF(N906&gt;0,N906*J906/U906,0))*K906</f>
        <v>#DIV/0!</v>
      </c>
      <c r="S906" s="175">
        <f t="shared" ref="S906:S969" si="99">IF(O906&gt;0,O906*J906/V906,0)*L906</f>
        <v>0</v>
      </c>
      <c r="T906" s="175">
        <f t="shared" ref="T906:T969" si="100">IF(P906&gt;0,P906*J906/W906,0)*M906</f>
        <v>0</v>
      </c>
      <c r="U906" s="176">
        <f>IF(N906="nio",0,IF(N906&gt;0,VLOOKUP(H906,'3-Productie normen'!A:S,VLOOKUP(N906,'3-Productie normen'!S:T,2,FALSE),FALSE)))</f>
        <v>0</v>
      </c>
      <c r="V906" s="176">
        <f t="shared" ref="V906:V969" si="101">IF(O906&gt;0,U906*$V$8,0)</f>
        <v>0</v>
      </c>
      <c r="W906" s="176">
        <f t="shared" ref="W906:W969" si="102">IF(P906&gt;0,U906*$W$8,0)</f>
        <v>0</v>
      </c>
      <c r="X906" s="176">
        <f t="shared" ref="X906:X969" si="103">IF(Q906&gt;0,U906*$X$8,0)</f>
        <v>0</v>
      </c>
      <c r="Y906" s="666">
        <f>VLOOKUP(H906,'3-Productie normen'!A:S,13,FALSE)</f>
        <v>2</v>
      </c>
      <c r="Z906" s="177"/>
      <c r="AB906" s="138">
        <f t="shared" ref="AB906:AB969" si="104">SUM(N906:P906)*J906</f>
        <v>2496</v>
      </c>
    </row>
    <row r="907" spans="1:28" ht="14.1" customHeight="1">
      <c r="A907" s="152">
        <v>907</v>
      </c>
      <c r="B907" s="171" t="s">
        <v>2035</v>
      </c>
      <c r="C907" s="171" t="s">
        <v>1928</v>
      </c>
      <c r="D907" s="526">
        <v>0</v>
      </c>
      <c r="E907" s="526">
        <v>25</v>
      </c>
      <c r="F907" s="184" t="s">
        <v>281</v>
      </c>
      <c r="G907" s="184" t="s">
        <v>743</v>
      </c>
      <c r="H907" s="173" t="s">
        <v>1857</v>
      </c>
      <c r="I907" s="184" t="s">
        <v>113</v>
      </c>
      <c r="J907" s="649">
        <v>8</v>
      </c>
      <c r="K907" s="484"/>
      <c r="L907" s="484"/>
      <c r="M907" s="484"/>
      <c r="N907" s="174">
        <v>156</v>
      </c>
      <c r="O907" s="174"/>
      <c r="P907" s="174"/>
      <c r="Q907" s="174"/>
      <c r="R907" s="175" t="e">
        <f t="shared" si="98"/>
        <v>#DIV/0!</v>
      </c>
      <c r="S907" s="175">
        <f t="shared" si="99"/>
        <v>0</v>
      </c>
      <c r="T907" s="175">
        <f t="shared" si="100"/>
        <v>0</v>
      </c>
      <c r="U907" s="176">
        <f>IF(N907="nio",0,IF(N907&gt;0,VLOOKUP(H907,'3-Productie normen'!A:S,VLOOKUP(N907,'3-Productie normen'!S:T,2,FALSE),FALSE)))</f>
        <v>0</v>
      </c>
      <c r="V907" s="176">
        <f t="shared" si="101"/>
        <v>0</v>
      </c>
      <c r="W907" s="176">
        <f t="shared" si="102"/>
        <v>0</v>
      </c>
      <c r="X907" s="176">
        <f t="shared" si="103"/>
        <v>0</v>
      </c>
      <c r="Y907" s="666">
        <f>VLOOKUP(H907,'3-Productie normen'!A:S,13,FALSE)</f>
        <v>1</v>
      </c>
      <c r="Z907" s="177"/>
      <c r="AB907" s="138">
        <f t="shared" si="104"/>
        <v>1248</v>
      </c>
    </row>
    <row r="908" spans="1:28" ht="14.1" customHeight="1">
      <c r="A908" s="152">
        <v>908</v>
      </c>
      <c r="B908" s="171" t="s">
        <v>2035</v>
      </c>
      <c r="C908" s="171" t="s">
        <v>1928</v>
      </c>
      <c r="D908" s="526">
        <v>0</v>
      </c>
      <c r="E908" s="526" t="s">
        <v>1384</v>
      </c>
      <c r="F908" s="184" t="s">
        <v>1050</v>
      </c>
      <c r="G908" s="184" t="s">
        <v>1385</v>
      </c>
      <c r="H908" s="184" t="s">
        <v>18</v>
      </c>
      <c r="I908" s="184" t="s">
        <v>113</v>
      </c>
      <c r="J908" s="649">
        <v>1</v>
      </c>
      <c r="K908" s="484"/>
      <c r="L908" s="484"/>
      <c r="M908" s="484"/>
      <c r="N908" s="174">
        <v>156</v>
      </c>
      <c r="O908" s="174"/>
      <c r="P908" s="174"/>
      <c r="Q908" s="174"/>
      <c r="R908" s="175" t="e">
        <f t="shared" si="98"/>
        <v>#DIV/0!</v>
      </c>
      <c r="S908" s="175">
        <f t="shared" si="99"/>
        <v>0</v>
      </c>
      <c r="T908" s="175">
        <f t="shared" si="100"/>
        <v>0</v>
      </c>
      <c r="U908" s="176">
        <f>IF(N908="nio",0,IF(N908&gt;0,VLOOKUP(H908,'3-Productie normen'!A:S,VLOOKUP(N908,'3-Productie normen'!S:T,2,FALSE),FALSE)))</f>
        <v>0</v>
      </c>
      <c r="V908" s="176">
        <f t="shared" si="101"/>
        <v>0</v>
      </c>
      <c r="W908" s="176">
        <f t="shared" si="102"/>
        <v>0</v>
      </c>
      <c r="X908" s="176">
        <f t="shared" si="103"/>
        <v>0</v>
      </c>
      <c r="Y908" s="666">
        <f>VLOOKUP(H908,'3-Productie normen'!A:S,13,FALSE)</f>
        <v>3</v>
      </c>
      <c r="Z908" s="177"/>
      <c r="AB908" s="138">
        <f t="shared" si="104"/>
        <v>156</v>
      </c>
    </row>
    <row r="909" spans="1:28" ht="14.1" customHeight="1">
      <c r="A909" s="152">
        <v>909</v>
      </c>
      <c r="B909" s="171" t="s">
        <v>2035</v>
      </c>
      <c r="C909" s="171" t="s">
        <v>1928</v>
      </c>
      <c r="D909" s="526">
        <v>0</v>
      </c>
      <c r="E909" s="526" t="s">
        <v>1386</v>
      </c>
      <c r="F909" s="184" t="s">
        <v>309</v>
      </c>
      <c r="G909" s="184" t="s">
        <v>1387</v>
      </c>
      <c r="H909" s="137" t="s">
        <v>18</v>
      </c>
      <c r="I909" s="184" t="s">
        <v>113</v>
      </c>
      <c r="J909" s="649">
        <v>5</v>
      </c>
      <c r="K909" s="484"/>
      <c r="L909" s="484"/>
      <c r="M909" s="484"/>
      <c r="N909" s="174">
        <v>156</v>
      </c>
      <c r="O909" s="174"/>
      <c r="P909" s="174"/>
      <c r="Q909" s="174"/>
      <c r="R909" s="175" t="e">
        <f t="shared" si="98"/>
        <v>#DIV/0!</v>
      </c>
      <c r="S909" s="175">
        <f t="shared" si="99"/>
        <v>0</v>
      </c>
      <c r="T909" s="175">
        <f t="shared" si="100"/>
        <v>0</v>
      </c>
      <c r="U909" s="176">
        <f>IF(N909="nio",0,IF(N909&gt;0,VLOOKUP(H909,'3-Productie normen'!A:S,VLOOKUP(N909,'3-Productie normen'!S:T,2,FALSE),FALSE)))</f>
        <v>0</v>
      </c>
      <c r="V909" s="176">
        <f t="shared" si="101"/>
        <v>0</v>
      </c>
      <c r="W909" s="176">
        <f t="shared" si="102"/>
        <v>0</v>
      </c>
      <c r="X909" s="176">
        <f t="shared" si="103"/>
        <v>0</v>
      </c>
      <c r="Y909" s="666">
        <f>VLOOKUP(H909,'3-Productie normen'!A:S,13,FALSE)</f>
        <v>3</v>
      </c>
      <c r="Z909" s="177"/>
      <c r="AB909" s="138">
        <f t="shared" si="104"/>
        <v>780</v>
      </c>
    </row>
    <row r="910" spans="1:28" ht="14.1" customHeight="1">
      <c r="A910" s="152">
        <v>910</v>
      </c>
      <c r="B910" s="171" t="s">
        <v>2035</v>
      </c>
      <c r="C910" s="171" t="s">
        <v>1928</v>
      </c>
      <c r="D910" s="526">
        <v>0</v>
      </c>
      <c r="E910" s="526" t="s">
        <v>1388</v>
      </c>
      <c r="F910" s="184" t="s">
        <v>309</v>
      </c>
      <c r="G910" s="184" t="s">
        <v>1389</v>
      </c>
      <c r="H910" s="137" t="s">
        <v>18</v>
      </c>
      <c r="I910" s="184" t="s">
        <v>113</v>
      </c>
      <c r="J910" s="649">
        <v>1</v>
      </c>
      <c r="K910" s="484"/>
      <c r="L910" s="484"/>
      <c r="M910" s="484"/>
      <c r="N910" s="174">
        <v>156</v>
      </c>
      <c r="O910" s="174"/>
      <c r="P910" s="174"/>
      <c r="Q910" s="174"/>
      <c r="R910" s="175" t="e">
        <f t="shared" si="98"/>
        <v>#DIV/0!</v>
      </c>
      <c r="S910" s="175">
        <f t="shared" si="99"/>
        <v>0</v>
      </c>
      <c r="T910" s="175">
        <f t="shared" si="100"/>
        <v>0</v>
      </c>
      <c r="U910" s="176">
        <f>IF(N910="nio",0,IF(N910&gt;0,VLOOKUP(H910,'3-Productie normen'!A:S,VLOOKUP(N910,'3-Productie normen'!S:T,2,FALSE),FALSE)))</f>
        <v>0</v>
      </c>
      <c r="V910" s="176">
        <f t="shared" si="101"/>
        <v>0</v>
      </c>
      <c r="W910" s="176">
        <f t="shared" si="102"/>
        <v>0</v>
      </c>
      <c r="X910" s="176">
        <f t="shared" si="103"/>
        <v>0</v>
      </c>
      <c r="Y910" s="666">
        <f>VLOOKUP(H910,'3-Productie normen'!A:S,13,FALSE)</f>
        <v>3</v>
      </c>
      <c r="Z910" s="177"/>
      <c r="AB910" s="138">
        <f t="shared" si="104"/>
        <v>156</v>
      </c>
    </row>
    <row r="911" spans="1:28" ht="14.1" customHeight="1">
      <c r="A911" s="152">
        <v>911</v>
      </c>
      <c r="B911" s="171" t="s">
        <v>2035</v>
      </c>
      <c r="C911" s="171" t="s">
        <v>1928</v>
      </c>
      <c r="D911" s="526">
        <v>0</v>
      </c>
      <c r="E911" s="526" t="s">
        <v>1390</v>
      </c>
      <c r="F911" s="184" t="s">
        <v>309</v>
      </c>
      <c r="G911" s="184" t="s">
        <v>1391</v>
      </c>
      <c r="H911" s="137" t="s">
        <v>18</v>
      </c>
      <c r="I911" s="184" t="s">
        <v>113</v>
      </c>
      <c r="J911" s="649">
        <v>1</v>
      </c>
      <c r="K911" s="484"/>
      <c r="L911" s="484"/>
      <c r="M911" s="484"/>
      <c r="N911" s="174">
        <v>156</v>
      </c>
      <c r="O911" s="174"/>
      <c r="P911" s="174"/>
      <c r="Q911" s="174"/>
      <c r="R911" s="175" t="e">
        <f t="shared" si="98"/>
        <v>#DIV/0!</v>
      </c>
      <c r="S911" s="175">
        <f t="shared" si="99"/>
        <v>0</v>
      </c>
      <c r="T911" s="175">
        <f t="shared" si="100"/>
        <v>0</v>
      </c>
      <c r="U911" s="176">
        <f>IF(N911="nio",0,IF(N911&gt;0,VLOOKUP(H911,'3-Productie normen'!A:S,VLOOKUP(N911,'3-Productie normen'!S:T,2,FALSE),FALSE)))</f>
        <v>0</v>
      </c>
      <c r="V911" s="176">
        <f t="shared" si="101"/>
        <v>0</v>
      </c>
      <c r="W911" s="176">
        <f t="shared" si="102"/>
        <v>0</v>
      </c>
      <c r="X911" s="176">
        <f t="shared" si="103"/>
        <v>0</v>
      </c>
      <c r="Y911" s="666">
        <f>VLOOKUP(H911,'3-Productie normen'!A:S,13,FALSE)</f>
        <v>3</v>
      </c>
      <c r="Z911" s="177"/>
      <c r="AB911" s="138">
        <f t="shared" si="104"/>
        <v>156</v>
      </c>
    </row>
    <row r="912" spans="1:28" ht="14.1" customHeight="1">
      <c r="A912" s="152">
        <v>912</v>
      </c>
      <c r="B912" s="171" t="s">
        <v>2035</v>
      </c>
      <c r="C912" s="171" t="s">
        <v>1928</v>
      </c>
      <c r="D912" s="526">
        <v>0</v>
      </c>
      <c r="E912" s="526" t="s">
        <v>1392</v>
      </c>
      <c r="F912" s="184" t="s">
        <v>1046</v>
      </c>
      <c r="G912" s="184" t="s">
        <v>554</v>
      </c>
      <c r="H912" s="137" t="s">
        <v>1856</v>
      </c>
      <c r="I912" s="184" t="s">
        <v>113</v>
      </c>
      <c r="J912" s="649">
        <v>18</v>
      </c>
      <c r="K912" s="484"/>
      <c r="L912" s="484"/>
      <c r="M912" s="484"/>
      <c r="N912" s="174">
        <v>156</v>
      </c>
      <c r="O912" s="174"/>
      <c r="P912" s="174"/>
      <c r="Q912" s="174"/>
      <c r="R912" s="175" t="e">
        <f t="shared" si="98"/>
        <v>#DIV/0!</v>
      </c>
      <c r="S912" s="175">
        <f t="shared" si="99"/>
        <v>0</v>
      </c>
      <c r="T912" s="175">
        <f t="shared" si="100"/>
        <v>0</v>
      </c>
      <c r="U912" s="176">
        <f>IF(N912="nio",0,IF(N912&gt;0,VLOOKUP(H912,'3-Productie normen'!A:S,VLOOKUP(N912,'3-Productie normen'!S:T,2,FALSE),FALSE)))</f>
        <v>0</v>
      </c>
      <c r="V912" s="176">
        <f t="shared" si="101"/>
        <v>0</v>
      </c>
      <c r="W912" s="176">
        <f t="shared" si="102"/>
        <v>0</v>
      </c>
      <c r="X912" s="176">
        <f t="shared" si="103"/>
        <v>0</v>
      </c>
      <c r="Y912" s="666">
        <f>VLOOKUP(H912,'3-Productie normen'!A:S,13,FALSE)</f>
        <v>5</v>
      </c>
      <c r="Z912" s="177"/>
      <c r="AB912" s="138">
        <f t="shared" si="104"/>
        <v>2808</v>
      </c>
    </row>
    <row r="913" spans="1:28" ht="14.1" customHeight="1">
      <c r="A913" s="152">
        <v>913</v>
      </c>
      <c r="B913" s="171" t="s">
        <v>2035</v>
      </c>
      <c r="C913" s="171" t="s">
        <v>1928</v>
      </c>
      <c r="D913" s="526">
        <v>0</v>
      </c>
      <c r="E913" s="526" t="s">
        <v>1393</v>
      </c>
      <c r="F913" s="184" t="s">
        <v>1046</v>
      </c>
      <c r="G913" s="184" t="s">
        <v>1394</v>
      </c>
      <c r="H913" s="137" t="s">
        <v>1856</v>
      </c>
      <c r="I913" s="184" t="s">
        <v>113</v>
      </c>
      <c r="J913" s="649">
        <v>5</v>
      </c>
      <c r="K913" s="484"/>
      <c r="L913" s="484"/>
      <c r="M913" s="484"/>
      <c r="N913" s="174">
        <v>156</v>
      </c>
      <c r="O913" s="174"/>
      <c r="P913" s="174"/>
      <c r="Q913" s="174"/>
      <c r="R913" s="175" t="e">
        <f t="shared" si="98"/>
        <v>#DIV/0!</v>
      </c>
      <c r="S913" s="175">
        <f t="shared" si="99"/>
        <v>0</v>
      </c>
      <c r="T913" s="175">
        <f t="shared" si="100"/>
        <v>0</v>
      </c>
      <c r="U913" s="176">
        <f>IF(N913="nio",0,IF(N913&gt;0,VLOOKUP(H913,'3-Productie normen'!A:S,VLOOKUP(N913,'3-Productie normen'!S:T,2,FALSE),FALSE)))</f>
        <v>0</v>
      </c>
      <c r="V913" s="176">
        <f t="shared" si="101"/>
        <v>0</v>
      </c>
      <c r="W913" s="176">
        <f t="shared" si="102"/>
        <v>0</v>
      </c>
      <c r="X913" s="176">
        <f t="shared" si="103"/>
        <v>0</v>
      </c>
      <c r="Y913" s="666">
        <f>VLOOKUP(H913,'3-Productie normen'!A:S,13,FALSE)</f>
        <v>5</v>
      </c>
      <c r="Z913" s="177"/>
      <c r="AB913" s="138">
        <f t="shared" si="104"/>
        <v>780</v>
      </c>
    </row>
    <row r="914" spans="1:28" ht="14.1" customHeight="1">
      <c r="A914" s="152">
        <v>914</v>
      </c>
      <c r="B914" s="171" t="s">
        <v>2035</v>
      </c>
      <c r="C914" s="171" t="s">
        <v>1928</v>
      </c>
      <c r="D914" s="526">
        <v>0</v>
      </c>
      <c r="E914" s="526">
        <v>22</v>
      </c>
      <c r="F914" s="184" t="s">
        <v>1395</v>
      </c>
      <c r="G914" s="184" t="s">
        <v>1395</v>
      </c>
      <c r="H914" s="180" t="s">
        <v>223</v>
      </c>
      <c r="I914" s="184" t="s">
        <v>113</v>
      </c>
      <c r="J914" s="649">
        <v>56</v>
      </c>
      <c r="K914" s="484"/>
      <c r="L914" s="484"/>
      <c r="M914" s="484"/>
      <c r="N914" s="174" t="s">
        <v>223</v>
      </c>
      <c r="O914" s="174"/>
      <c r="P914" s="174"/>
      <c r="Q914" s="174"/>
      <c r="R914" s="175">
        <f t="shared" si="98"/>
        <v>0</v>
      </c>
      <c r="S914" s="175">
        <f t="shared" si="99"/>
        <v>0</v>
      </c>
      <c r="T914" s="175">
        <f t="shared" si="100"/>
        <v>0</v>
      </c>
      <c r="U914" s="176">
        <f>IF(N914="nio",0,IF(N914&gt;0,VLOOKUP(H914,'3-Productie normen'!A:S,VLOOKUP(N914,'3-Productie normen'!S:T,2,FALSE),FALSE)))</f>
        <v>0</v>
      </c>
      <c r="V914" s="176">
        <f t="shared" si="101"/>
        <v>0</v>
      </c>
      <c r="W914" s="176">
        <f t="shared" si="102"/>
        <v>0</v>
      </c>
      <c r="X914" s="176">
        <f t="shared" si="103"/>
        <v>0</v>
      </c>
      <c r="Y914" s="666">
        <f>VLOOKUP(H914,'3-Productie normen'!A:S,13,FALSE)</f>
        <v>0</v>
      </c>
      <c r="Z914" s="177"/>
      <c r="AB914" s="138">
        <f t="shared" si="104"/>
        <v>0</v>
      </c>
    </row>
    <row r="915" spans="1:28" ht="14.1" customHeight="1">
      <c r="A915" s="152">
        <v>915</v>
      </c>
      <c r="B915" s="171" t="s">
        <v>1000</v>
      </c>
      <c r="C915" s="570" t="s">
        <v>1907</v>
      </c>
      <c r="D915" s="526">
        <v>2</v>
      </c>
      <c r="E915" s="526" t="s">
        <v>1396</v>
      </c>
      <c r="F915" s="184" t="s">
        <v>1020</v>
      </c>
      <c r="G915" s="184" t="s">
        <v>1397</v>
      </c>
      <c r="H915" s="184" t="s">
        <v>1020</v>
      </c>
      <c r="I915" s="184" t="s">
        <v>114</v>
      </c>
      <c r="J915" s="649">
        <v>2900</v>
      </c>
      <c r="K915" s="484"/>
      <c r="L915" s="484"/>
      <c r="M915" s="484"/>
      <c r="N915" s="174">
        <v>52</v>
      </c>
      <c r="O915" s="174"/>
      <c r="P915" s="174"/>
      <c r="Q915" s="174"/>
      <c r="R915" s="175" t="e">
        <f t="shared" si="98"/>
        <v>#DIV/0!</v>
      </c>
      <c r="S915" s="175">
        <f t="shared" si="99"/>
        <v>0</v>
      </c>
      <c r="T915" s="175">
        <f t="shared" si="100"/>
        <v>0</v>
      </c>
      <c r="U915" s="176">
        <f>IF(N915="nio",0,IF(N915&gt;0,VLOOKUP(H915,'3-Productie normen'!A:S,VLOOKUP(N915,'3-Productie normen'!S:T,2,FALSE),FALSE)))</f>
        <v>0</v>
      </c>
      <c r="V915" s="176">
        <f t="shared" si="101"/>
        <v>0</v>
      </c>
      <c r="W915" s="176">
        <f t="shared" si="102"/>
        <v>0</v>
      </c>
      <c r="X915" s="176">
        <f t="shared" si="103"/>
        <v>0</v>
      </c>
      <c r="Y915" s="666">
        <f>VLOOKUP(H915,'3-Productie normen'!A:S,13,FALSE)</f>
        <v>6</v>
      </c>
      <c r="Z915" s="177"/>
      <c r="AB915" s="138">
        <f t="shared" si="104"/>
        <v>150800</v>
      </c>
    </row>
    <row r="916" spans="1:28" ht="14.1" customHeight="1">
      <c r="A916" s="152">
        <v>916</v>
      </c>
      <c r="B916" s="171" t="s">
        <v>1000</v>
      </c>
      <c r="C916" s="570" t="s">
        <v>1907</v>
      </c>
      <c r="D916" s="526">
        <v>3</v>
      </c>
      <c r="E916" s="526" t="s">
        <v>1398</v>
      </c>
      <c r="F916" s="184" t="s">
        <v>1020</v>
      </c>
      <c r="G916" s="184" t="s">
        <v>1399</v>
      </c>
      <c r="H916" s="184" t="s">
        <v>1020</v>
      </c>
      <c r="I916" s="184" t="s">
        <v>114</v>
      </c>
      <c r="J916" s="649">
        <v>2900</v>
      </c>
      <c r="K916" s="484"/>
      <c r="L916" s="484"/>
      <c r="M916" s="484"/>
      <c r="N916" s="174">
        <v>52</v>
      </c>
      <c r="O916" s="174"/>
      <c r="P916" s="174"/>
      <c r="Q916" s="174"/>
      <c r="R916" s="175" t="e">
        <f t="shared" si="98"/>
        <v>#DIV/0!</v>
      </c>
      <c r="S916" s="175">
        <f t="shared" si="99"/>
        <v>0</v>
      </c>
      <c r="T916" s="175">
        <f t="shared" si="100"/>
        <v>0</v>
      </c>
      <c r="U916" s="176">
        <f>IF(N916="nio",0,IF(N916&gt;0,VLOOKUP(H916,'3-Productie normen'!A:S,VLOOKUP(N916,'3-Productie normen'!S:T,2,FALSE),FALSE)))</f>
        <v>0</v>
      </c>
      <c r="V916" s="176">
        <f t="shared" si="101"/>
        <v>0</v>
      </c>
      <c r="W916" s="176">
        <f t="shared" si="102"/>
        <v>0</v>
      </c>
      <c r="X916" s="176">
        <f t="shared" si="103"/>
        <v>0</v>
      </c>
      <c r="Y916" s="666">
        <f>VLOOKUP(H916,'3-Productie normen'!A:S,13,FALSE)</f>
        <v>6</v>
      </c>
      <c r="Z916" s="177"/>
      <c r="AB916" s="138">
        <f t="shared" si="104"/>
        <v>150800</v>
      </c>
    </row>
    <row r="917" spans="1:28" ht="14.1" customHeight="1">
      <c r="A917" s="152">
        <v>917</v>
      </c>
      <c r="B917" s="171" t="s">
        <v>1000</v>
      </c>
      <c r="C917" s="570" t="s">
        <v>1907</v>
      </c>
      <c r="D917" s="526">
        <v>4</v>
      </c>
      <c r="E917" s="526" t="s">
        <v>1400</v>
      </c>
      <c r="F917" s="184" t="s">
        <v>1020</v>
      </c>
      <c r="G917" s="184" t="s">
        <v>1401</v>
      </c>
      <c r="H917" s="184" t="s">
        <v>1020</v>
      </c>
      <c r="I917" s="184" t="s">
        <v>1402</v>
      </c>
      <c r="J917" s="649">
        <v>2900</v>
      </c>
      <c r="K917" s="484"/>
      <c r="L917" s="484"/>
      <c r="M917" s="484"/>
      <c r="N917" s="174">
        <v>52</v>
      </c>
      <c r="O917" s="174"/>
      <c r="P917" s="174"/>
      <c r="Q917" s="174"/>
      <c r="R917" s="175" t="e">
        <f t="shared" si="98"/>
        <v>#DIV/0!</v>
      </c>
      <c r="S917" s="175">
        <f t="shared" si="99"/>
        <v>0</v>
      </c>
      <c r="T917" s="175">
        <f t="shared" si="100"/>
        <v>0</v>
      </c>
      <c r="U917" s="176">
        <f>IF(N917="nio",0,IF(N917&gt;0,VLOOKUP(H917,'3-Productie normen'!A:S,VLOOKUP(N917,'3-Productie normen'!S:T,2,FALSE),FALSE)))</f>
        <v>0</v>
      </c>
      <c r="V917" s="176">
        <f t="shared" si="101"/>
        <v>0</v>
      </c>
      <c r="W917" s="176">
        <f t="shared" si="102"/>
        <v>0</v>
      </c>
      <c r="X917" s="176">
        <f t="shared" si="103"/>
        <v>0</v>
      </c>
      <c r="Y917" s="666">
        <f>VLOOKUP(H917,'3-Productie normen'!A:S,13,FALSE)</f>
        <v>6</v>
      </c>
      <c r="Z917" s="177"/>
      <c r="AB917" s="138">
        <f t="shared" si="104"/>
        <v>150800</v>
      </c>
    </row>
    <row r="918" spans="1:28" ht="14.1" customHeight="1">
      <c r="A918" s="152">
        <v>918</v>
      </c>
      <c r="B918" s="171" t="s">
        <v>1000</v>
      </c>
      <c r="C918" s="570" t="s">
        <v>1907</v>
      </c>
      <c r="D918" s="526">
        <v>1</v>
      </c>
      <c r="E918" s="526" t="s">
        <v>1038</v>
      </c>
      <c r="F918" s="184" t="s">
        <v>1020</v>
      </c>
      <c r="G918" s="184" t="s">
        <v>1403</v>
      </c>
      <c r="H918" s="184" t="s">
        <v>1020</v>
      </c>
      <c r="I918" s="184" t="s">
        <v>1402</v>
      </c>
      <c r="J918" s="649">
        <v>2850</v>
      </c>
      <c r="K918" s="484"/>
      <c r="L918" s="484"/>
      <c r="M918" s="484"/>
      <c r="N918" s="174">
        <v>52</v>
      </c>
      <c r="O918" s="174"/>
      <c r="P918" s="174"/>
      <c r="Q918" s="174"/>
      <c r="R918" s="175" t="e">
        <f t="shared" si="98"/>
        <v>#DIV/0!</v>
      </c>
      <c r="S918" s="175">
        <f t="shared" si="99"/>
        <v>0</v>
      </c>
      <c r="T918" s="175">
        <f t="shared" si="100"/>
        <v>0</v>
      </c>
      <c r="U918" s="176">
        <f>IF(N918="nio",0,IF(N918&gt;0,VLOOKUP(H918,'3-Productie normen'!A:S,VLOOKUP(N918,'3-Productie normen'!S:T,2,FALSE),FALSE)))</f>
        <v>0</v>
      </c>
      <c r="V918" s="176">
        <f t="shared" si="101"/>
        <v>0</v>
      </c>
      <c r="W918" s="176">
        <f t="shared" si="102"/>
        <v>0</v>
      </c>
      <c r="X918" s="176">
        <f t="shared" si="103"/>
        <v>0</v>
      </c>
      <c r="Y918" s="666">
        <f>VLOOKUP(H918,'3-Productie normen'!A:S,13,FALSE)</f>
        <v>6</v>
      </c>
      <c r="Z918" s="177"/>
      <c r="AB918" s="138">
        <f t="shared" si="104"/>
        <v>148200</v>
      </c>
    </row>
    <row r="919" spans="1:28" ht="14.1" customHeight="1">
      <c r="A919" s="152">
        <v>919</v>
      </c>
      <c r="B919" s="171" t="s">
        <v>1000</v>
      </c>
      <c r="C919" s="570" t="s">
        <v>1907</v>
      </c>
      <c r="D919" s="526">
        <v>1</v>
      </c>
      <c r="E919" s="526" t="s">
        <v>1245</v>
      </c>
      <c r="F919" s="184" t="s">
        <v>1196</v>
      </c>
      <c r="G919" s="184" t="s">
        <v>1404</v>
      </c>
      <c r="H919" s="184" t="s">
        <v>1020</v>
      </c>
      <c r="I919" s="184" t="s">
        <v>114</v>
      </c>
      <c r="J919" s="649">
        <v>130</v>
      </c>
      <c r="K919" s="484"/>
      <c r="L919" s="484"/>
      <c r="M919" s="484"/>
      <c r="N919" s="174">
        <v>52</v>
      </c>
      <c r="O919" s="174"/>
      <c r="P919" s="174"/>
      <c r="Q919" s="174"/>
      <c r="R919" s="175" t="e">
        <f t="shared" si="98"/>
        <v>#DIV/0!</v>
      </c>
      <c r="S919" s="175">
        <f t="shared" si="99"/>
        <v>0</v>
      </c>
      <c r="T919" s="175">
        <f t="shared" si="100"/>
        <v>0</v>
      </c>
      <c r="U919" s="176">
        <f>IF(N919="nio",0,IF(N919&gt;0,VLOOKUP(H919,'3-Productie normen'!A:S,VLOOKUP(N919,'3-Productie normen'!S:T,2,FALSE),FALSE)))</f>
        <v>0</v>
      </c>
      <c r="V919" s="176">
        <f t="shared" si="101"/>
        <v>0</v>
      </c>
      <c r="W919" s="176">
        <f t="shared" si="102"/>
        <v>0</v>
      </c>
      <c r="X919" s="176">
        <f t="shared" si="103"/>
        <v>0</v>
      </c>
      <c r="Y919" s="666">
        <f>VLOOKUP(H919,'3-Productie normen'!A:S,13,FALSE)</f>
        <v>6</v>
      </c>
      <c r="Z919" s="177"/>
      <c r="AB919" s="138">
        <f t="shared" si="104"/>
        <v>6760</v>
      </c>
    </row>
    <row r="920" spans="1:28" ht="14.1" customHeight="1">
      <c r="A920" s="152">
        <v>920</v>
      </c>
      <c r="B920" s="171" t="s">
        <v>1000</v>
      </c>
      <c r="C920" s="570" t="s">
        <v>1907</v>
      </c>
      <c r="D920" s="526">
        <v>1</v>
      </c>
      <c r="E920" s="526" t="s">
        <v>1220</v>
      </c>
      <c r="F920" s="184" t="s">
        <v>1166</v>
      </c>
      <c r="G920" s="184" t="s">
        <v>1405</v>
      </c>
      <c r="H920" s="184" t="s">
        <v>1856</v>
      </c>
      <c r="I920" s="184" t="s">
        <v>113</v>
      </c>
      <c r="J920" s="649">
        <v>30</v>
      </c>
      <c r="K920" s="484"/>
      <c r="L920" s="484"/>
      <c r="M920" s="484"/>
      <c r="N920" s="174">
        <v>52</v>
      </c>
      <c r="O920" s="174"/>
      <c r="P920" s="174"/>
      <c r="Q920" s="174"/>
      <c r="R920" s="175" t="e">
        <f t="shared" si="98"/>
        <v>#DIV/0!</v>
      </c>
      <c r="S920" s="175">
        <f t="shared" si="99"/>
        <v>0</v>
      </c>
      <c r="T920" s="175">
        <f t="shared" si="100"/>
        <v>0</v>
      </c>
      <c r="U920" s="176">
        <f>IF(N920="nio",0,IF(N920&gt;0,VLOOKUP(H920,'3-Productie normen'!A:S,VLOOKUP(N920,'3-Productie normen'!S:T,2,FALSE),FALSE)))</f>
        <v>0</v>
      </c>
      <c r="V920" s="176">
        <f t="shared" si="101"/>
        <v>0</v>
      </c>
      <c r="W920" s="176">
        <f t="shared" si="102"/>
        <v>0</v>
      </c>
      <c r="X920" s="176">
        <f t="shared" si="103"/>
        <v>0</v>
      </c>
      <c r="Y920" s="666">
        <f>VLOOKUP(H920,'3-Productie normen'!A:S,13,FALSE)</f>
        <v>5</v>
      </c>
      <c r="Z920" s="177"/>
      <c r="AB920" s="138">
        <f t="shared" si="104"/>
        <v>1560</v>
      </c>
    </row>
    <row r="921" spans="1:28" ht="14.1" customHeight="1">
      <c r="A921" s="152">
        <v>921</v>
      </c>
      <c r="B921" s="171" t="s">
        <v>1000</v>
      </c>
      <c r="C921" s="570" t="s">
        <v>1907</v>
      </c>
      <c r="D921" s="526">
        <v>2</v>
      </c>
      <c r="E921" s="526" t="s">
        <v>1406</v>
      </c>
      <c r="F921" s="184" t="s">
        <v>1166</v>
      </c>
      <c r="G921" s="184" t="s">
        <v>1405</v>
      </c>
      <c r="H921" s="184" t="s">
        <v>1856</v>
      </c>
      <c r="I921" s="184" t="s">
        <v>113</v>
      </c>
      <c r="J921" s="649">
        <v>30</v>
      </c>
      <c r="K921" s="484"/>
      <c r="L921" s="484"/>
      <c r="M921" s="484"/>
      <c r="N921" s="174">
        <v>52</v>
      </c>
      <c r="O921" s="174"/>
      <c r="P921" s="174"/>
      <c r="Q921" s="174"/>
      <c r="R921" s="175" t="e">
        <f t="shared" si="98"/>
        <v>#DIV/0!</v>
      </c>
      <c r="S921" s="175">
        <f t="shared" si="99"/>
        <v>0</v>
      </c>
      <c r="T921" s="175">
        <f t="shared" si="100"/>
        <v>0</v>
      </c>
      <c r="U921" s="176">
        <f>IF(N921="nio",0,IF(N921&gt;0,VLOOKUP(H921,'3-Productie normen'!A:S,VLOOKUP(N921,'3-Productie normen'!S:T,2,FALSE),FALSE)))</f>
        <v>0</v>
      </c>
      <c r="V921" s="176">
        <f t="shared" si="101"/>
        <v>0</v>
      </c>
      <c r="W921" s="176">
        <f t="shared" si="102"/>
        <v>0</v>
      </c>
      <c r="X921" s="176">
        <f t="shared" si="103"/>
        <v>0</v>
      </c>
      <c r="Y921" s="666">
        <f>VLOOKUP(H921,'3-Productie normen'!A:S,13,FALSE)</f>
        <v>5</v>
      </c>
      <c r="Z921" s="177"/>
      <c r="AB921" s="138">
        <f t="shared" si="104"/>
        <v>1560</v>
      </c>
    </row>
    <row r="922" spans="1:28" ht="14.1" customHeight="1">
      <c r="A922" s="152">
        <v>922</v>
      </c>
      <c r="B922" s="171" t="s">
        <v>1000</v>
      </c>
      <c r="C922" s="570" t="s">
        <v>1907</v>
      </c>
      <c r="D922" s="526">
        <v>3</v>
      </c>
      <c r="E922" s="526" t="s">
        <v>1407</v>
      </c>
      <c r="F922" s="184" t="s">
        <v>1166</v>
      </c>
      <c r="G922" s="184" t="s">
        <v>1405</v>
      </c>
      <c r="H922" s="184" t="s">
        <v>1856</v>
      </c>
      <c r="I922" s="184" t="s">
        <v>113</v>
      </c>
      <c r="J922" s="649">
        <v>30</v>
      </c>
      <c r="K922" s="484"/>
      <c r="L922" s="484"/>
      <c r="M922" s="484"/>
      <c r="N922" s="174">
        <v>52</v>
      </c>
      <c r="O922" s="174"/>
      <c r="P922" s="174"/>
      <c r="Q922" s="174"/>
      <c r="R922" s="175" t="e">
        <f t="shared" si="98"/>
        <v>#DIV/0!</v>
      </c>
      <c r="S922" s="175">
        <f t="shared" si="99"/>
        <v>0</v>
      </c>
      <c r="T922" s="175">
        <f t="shared" si="100"/>
        <v>0</v>
      </c>
      <c r="U922" s="176">
        <f>IF(N922="nio",0,IF(N922&gt;0,VLOOKUP(H922,'3-Productie normen'!A:S,VLOOKUP(N922,'3-Productie normen'!S:T,2,FALSE),FALSE)))</f>
        <v>0</v>
      </c>
      <c r="V922" s="176">
        <f t="shared" si="101"/>
        <v>0</v>
      </c>
      <c r="W922" s="176">
        <f t="shared" si="102"/>
        <v>0</v>
      </c>
      <c r="X922" s="176">
        <f t="shared" si="103"/>
        <v>0</v>
      </c>
      <c r="Y922" s="666">
        <f>VLOOKUP(H922,'3-Productie normen'!A:S,13,FALSE)</f>
        <v>5</v>
      </c>
      <c r="Z922" s="177"/>
      <c r="AB922" s="138">
        <f t="shared" si="104"/>
        <v>1560</v>
      </c>
    </row>
    <row r="923" spans="1:28" ht="14.1" customHeight="1">
      <c r="A923" s="152">
        <v>923</v>
      </c>
      <c r="B923" s="171" t="s">
        <v>1000</v>
      </c>
      <c r="C923" s="570" t="s">
        <v>1907</v>
      </c>
      <c r="D923" s="526">
        <v>4</v>
      </c>
      <c r="E923" s="526" t="s">
        <v>1408</v>
      </c>
      <c r="F923" s="184" t="s">
        <v>1166</v>
      </c>
      <c r="G923" s="184" t="s">
        <v>1409</v>
      </c>
      <c r="H923" s="184" t="s">
        <v>1856</v>
      </c>
      <c r="I923" s="184" t="s">
        <v>113</v>
      </c>
      <c r="J923" s="649">
        <v>30</v>
      </c>
      <c r="K923" s="484"/>
      <c r="L923" s="484"/>
      <c r="M923" s="484"/>
      <c r="N923" s="174">
        <v>52</v>
      </c>
      <c r="O923" s="174"/>
      <c r="P923" s="174"/>
      <c r="Q923" s="174"/>
      <c r="R923" s="175" t="e">
        <f t="shared" si="98"/>
        <v>#DIV/0!</v>
      </c>
      <c r="S923" s="175">
        <f t="shared" si="99"/>
        <v>0</v>
      </c>
      <c r="T923" s="175">
        <f t="shared" si="100"/>
        <v>0</v>
      </c>
      <c r="U923" s="176">
        <f>IF(N923="nio",0,IF(N923&gt;0,VLOOKUP(H923,'3-Productie normen'!A:S,VLOOKUP(N923,'3-Productie normen'!S:T,2,FALSE),FALSE)))</f>
        <v>0</v>
      </c>
      <c r="V923" s="176">
        <f t="shared" si="101"/>
        <v>0</v>
      </c>
      <c r="W923" s="176">
        <f t="shared" si="102"/>
        <v>0</v>
      </c>
      <c r="X923" s="176">
        <f t="shared" si="103"/>
        <v>0</v>
      </c>
      <c r="Y923" s="666">
        <f>VLOOKUP(H923,'3-Productie normen'!A:S,13,FALSE)</f>
        <v>5</v>
      </c>
      <c r="Z923" s="177"/>
      <c r="AB923" s="138">
        <f t="shared" si="104"/>
        <v>1560</v>
      </c>
    </row>
    <row r="924" spans="1:28" ht="14.1" customHeight="1">
      <c r="A924" s="152">
        <v>924</v>
      </c>
      <c r="B924" s="171" t="s">
        <v>1000</v>
      </c>
      <c r="C924" s="570" t="s">
        <v>1907</v>
      </c>
      <c r="D924" s="526">
        <v>2</v>
      </c>
      <c r="E924" s="526" t="s">
        <v>1410</v>
      </c>
      <c r="F924" s="184" t="s">
        <v>281</v>
      </c>
      <c r="G924" s="184" t="s">
        <v>1411</v>
      </c>
      <c r="H924" s="173" t="s">
        <v>1857</v>
      </c>
      <c r="I924" s="184" t="s">
        <v>111</v>
      </c>
      <c r="J924" s="649">
        <v>20</v>
      </c>
      <c r="K924" s="484"/>
      <c r="L924" s="484"/>
      <c r="M924" s="484"/>
      <c r="N924" s="174">
        <v>52</v>
      </c>
      <c r="O924" s="174"/>
      <c r="P924" s="174"/>
      <c r="Q924" s="174"/>
      <c r="R924" s="175" t="e">
        <f t="shared" si="98"/>
        <v>#DIV/0!</v>
      </c>
      <c r="S924" s="175">
        <f t="shared" si="99"/>
        <v>0</v>
      </c>
      <c r="T924" s="175">
        <f t="shared" si="100"/>
        <v>0</v>
      </c>
      <c r="U924" s="176">
        <f>IF(N924="nio",0,IF(N924&gt;0,VLOOKUP(H924,'3-Productie normen'!A:S,VLOOKUP(N924,'3-Productie normen'!S:T,2,FALSE),FALSE)))</f>
        <v>0</v>
      </c>
      <c r="V924" s="176">
        <f t="shared" si="101"/>
        <v>0</v>
      </c>
      <c r="W924" s="176">
        <f t="shared" si="102"/>
        <v>0</v>
      </c>
      <c r="X924" s="176">
        <f t="shared" si="103"/>
        <v>0</v>
      </c>
      <c r="Y924" s="666">
        <f>VLOOKUP(H924,'3-Productie normen'!A:S,13,FALSE)</f>
        <v>1</v>
      </c>
      <c r="Z924" s="177"/>
      <c r="AB924" s="138">
        <f t="shared" si="104"/>
        <v>1040</v>
      </c>
    </row>
    <row r="925" spans="1:28" ht="14.1" customHeight="1">
      <c r="A925" s="152">
        <v>925</v>
      </c>
      <c r="B925" s="171" t="s">
        <v>1000</v>
      </c>
      <c r="C925" s="570" t="s">
        <v>1907</v>
      </c>
      <c r="D925" s="526">
        <v>0</v>
      </c>
      <c r="E925" s="526" t="s">
        <v>1030</v>
      </c>
      <c r="F925" s="184" t="s">
        <v>110</v>
      </c>
      <c r="G925" s="184"/>
      <c r="H925" s="137" t="s">
        <v>110</v>
      </c>
      <c r="I925" s="184" t="s">
        <v>113</v>
      </c>
      <c r="J925" s="649">
        <v>12</v>
      </c>
      <c r="K925" s="484"/>
      <c r="L925" s="484"/>
      <c r="M925" s="484"/>
      <c r="N925" s="174">
        <v>52</v>
      </c>
      <c r="O925" s="174"/>
      <c r="P925" s="174"/>
      <c r="Q925" s="174"/>
      <c r="R925" s="175" t="e">
        <f t="shared" si="98"/>
        <v>#DIV/0!</v>
      </c>
      <c r="S925" s="175">
        <f t="shared" si="99"/>
        <v>0</v>
      </c>
      <c r="T925" s="175">
        <f t="shared" si="100"/>
        <v>0</v>
      </c>
      <c r="U925" s="176">
        <f>IF(N925="nio",0,IF(N925&gt;0,VLOOKUP(H925,'3-Productie normen'!A:S,VLOOKUP(N925,'3-Productie normen'!S:T,2,FALSE),FALSE)))</f>
        <v>0</v>
      </c>
      <c r="V925" s="176">
        <f t="shared" si="101"/>
        <v>0</v>
      </c>
      <c r="W925" s="176">
        <f t="shared" si="102"/>
        <v>0</v>
      </c>
      <c r="X925" s="176">
        <f t="shared" si="103"/>
        <v>0</v>
      </c>
      <c r="Y925" s="666">
        <f>VLOOKUP(H925,'3-Productie normen'!A:S,13,FALSE)</f>
        <v>4</v>
      </c>
      <c r="Z925" s="177"/>
      <c r="AB925" s="138">
        <f t="shared" si="104"/>
        <v>624</v>
      </c>
    </row>
    <row r="926" spans="1:28" ht="14.1" customHeight="1">
      <c r="A926" s="152">
        <v>926</v>
      </c>
      <c r="B926" s="171" t="s">
        <v>1000</v>
      </c>
      <c r="C926" s="570" t="s">
        <v>1907</v>
      </c>
      <c r="D926" s="526">
        <v>1</v>
      </c>
      <c r="E926" s="526" t="s">
        <v>1235</v>
      </c>
      <c r="F926" s="184" t="s">
        <v>355</v>
      </c>
      <c r="G926" s="184" t="s">
        <v>1412</v>
      </c>
      <c r="H926" s="137" t="s">
        <v>368</v>
      </c>
      <c r="I926" s="184" t="s">
        <v>114</v>
      </c>
      <c r="J926" s="649">
        <v>11.800000190734901</v>
      </c>
      <c r="K926" s="484"/>
      <c r="L926" s="484"/>
      <c r="M926" s="484"/>
      <c r="N926" s="174">
        <v>52</v>
      </c>
      <c r="O926" s="174"/>
      <c r="P926" s="174"/>
      <c r="Q926" s="174"/>
      <c r="R926" s="175" t="e">
        <f t="shared" si="98"/>
        <v>#DIV/0!</v>
      </c>
      <c r="S926" s="175">
        <f t="shared" si="99"/>
        <v>0</v>
      </c>
      <c r="T926" s="175">
        <f t="shared" si="100"/>
        <v>0</v>
      </c>
      <c r="U926" s="176">
        <f>IF(N926="nio",0,IF(N926&gt;0,VLOOKUP(H926,'3-Productie normen'!A:S,VLOOKUP(N926,'3-Productie normen'!S:T,2,FALSE),FALSE)))</f>
        <v>0</v>
      </c>
      <c r="V926" s="176">
        <f t="shared" si="101"/>
        <v>0</v>
      </c>
      <c r="W926" s="176">
        <f t="shared" si="102"/>
        <v>0</v>
      </c>
      <c r="X926" s="176">
        <f t="shared" si="103"/>
        <v>0</v>
      </c>
      <c r="Y926" s="666">
        <f>VLOOKUP(H926,'3-Productie normen'!A:S,13,FALSE)</f>
        <v>5</v>
      </c>
      <c r="Z926" s="177"/>
      <c r="AB926" s="138">
        <f t="shared" si="104"/>
        <v>613.60000991821482</v>
      </c>
    </row>
    <row r="927" spans="1:28" ht="14.1" customHeight="1">
      <c r="A927" s="152">
        <v>927</v>
      </c>
      <c r="B927" s="171" t="s">
        <v>1000</v>
      </c>
      <c r="C927" s="570" t="s">
        <v>1907</v>
      </c>
      <c r="D927" s="526">
        <v>2</v>
      </c>
      <c r="E927" s="526" t="s">
        <v>1413</v>
      </c>
      <c r="F927" s="184" t="s">
        <v>355</v>
      </c>
      <c r="G927" s="184" t="s">
        <v>1412</v>
      </c>
      <c r="H927" s="137" t="s">
        <v>368</v>
      </c>
      <c r="I927" s="184" t="s">
        <v>114</v>
      </c>
      <c r="J927" s="649">
        <v>11.800000190734901</v>
      </c>
      <c r="K927" s="484"/>
      <c r="L927" s="484"/>
      <c r="M927" s="484"/>
      <c r="N927" s="174">
        <v>52</v>
      </c>
      <c r="O927" s="174"/>
      <c r="P927" s="174"/>
      <c r="Q927" s="174"/>
      <c r="R927" s="175" t="e">
        <f t="shared" si="98"/>
        <v>#DIV/0!</v>
      </c>
      <c r="S927" s="175">
        <f t="shared" si="99"/>
        <v>0</v>
      </c>
      <c r="T927" s="175">
        <f t="shared" si="100"/>
        <v>0</v>
      </c>
      <c r="U927" s="176">
        <f>IF(N927="nio",0,IF(N927&gt;0,VLOOKUP(H927,'3-Productie normen'!A:S,VLOOKUP(N927,'3-Productie normen'!S:T,2,FALSE),FALSE)))</f>
        <v>0</v>
      </c>
      <c r="V927" s="176">
        <f t="shared" si="101"/>
        <v>0</v>
      </c>
      <c r="W927" s="176">
        <f t="shared" si="102"/>
        <v>0</v>
      </c>
      <c r="X927" s="176">
        <f t="shared" si="103"/>
        <v>0</v>
      </c>
      <c r="Y927" s="666">
        <f>VLOOKUP(H927,'3-Productie normen'!A:S,13,FALSE)</f>
        <v>5</v>
      </c>
      <c r="Z927" s="177"/>
      <c r="AB927" s="138">
        <f t="shared" si="104"/>
        <v>613.60000991821482</v>
      </c>
    </row>
    <row r="928" spans="1:28" ht="14.1" customHeight="1">
      <c r="A928" s="152">
        <v>928</v>
      </c>
      <c r="B928" s="171" t="s">
        <v>1000</v>
      </c>
      <c r="C928" s="570" t="s">
        <v>1907</v>
      </c>
      <c r="D928" s="526">
        <v>3</v>
      </c>
      <c r="E928" s="526" t="s">
        <v>1414</v>
      </c>
      <c r="F928" s="184" t="s">
        <v>355</v>
      </c>
      <c r="G928" s="184" t="s">
        <v>1412</v>
      </c>
      <c r="H928" s="137" t="s">
        <v>368</v>
      </c>
      <c r="I928" s="184" t="s">
        <v>114</v>
      </c>
      <c r="J928" s="649">
        <v>11.800000190734901</v>
      </c>
      <c r="K928" s="484"/>
      <c r="L928" s="484"/>
      <c r="M928" s="484"/>
      <c r="N928" s="174">
        <v>52</v>
      </c>
      <c r="O928" s="174"/>
      <c r="P928" s="174"/>
      <c r="Q928" s="174"/>
      <c r="R928" s="175" t="e">
        <f t="shared" si="98"/>
        <v>#DIV/0!</v>
      </c>
      <c r="S928" s="175">
        <f t="shared" si="99"/>
        <v>0</v>
      </c>
      <c r="T928" s="175">
        <f t="shared" si="100"/>
        <v>0</v>
      </c>
      <c r="U928" s="176">
        <f>IF(N928="nio",0,IF(N928&gt;0,VLOOKUP(H928,'3-Productie normen'!A:S,VLOOKUP(N928,'3-Productie normen'!S:T,2,FALSE),FALSE)))</f>
        <v>0</v>
      </c>
      <c r="V928" s="176">
        <f t="shared" si="101"/>
        <v>0</v>
      </c>
      <c r="W928" s="176">
        <f t="shared" si="102"/>
        <v>0</v>
      </c>
      <c r="X928" s="176">
        <f t="shared" si="103"/>
        <v>0</v>
      </c>
      <c r="Y928" s="666">
        <f>VLOOKUP(H928,'3-Productie normen'!A:S,13,FALSE)</f>
        <v>5</v>
      </c>
      <c r="Z928" s="177"/>
      <c r="AB928" s="138">
        <f t="shared" si="104"/>
        <v>613.60000991821482</v>
      </c>
    </row>
    <row r="929" spans="1:28" ht="14.1" customHeight="1">
      <c r="A929" s="152">
        <v>929</v>
      </c>
      <c r="B929" s="171" t="s">
        <v>1000</v>
      </c>
      <c r="C929" s="570" t="s">
        <v>1907</v>
      </c>
      <c r="D929" s="526">
        <v>4</v>
      </c>
      <c r="E929" s="526" t="s">
        <v>1415</v>
      </c>
      <c r="F929" s="184" t="s">
        <v>355</v>
      </c>
      <c r="G929" s="184" t="s">
        <v>1412</v>
      </c>
      <c r="H929" s="137" t="s">
        <v>368</v>
      </c>
      <c r="I929" s="184" t="s">
        <v>114</v>
      </c>
      <c r="J929" s="649">
        <v>11.800000190734901</v>
      </c>
      <c r="K929" s="484"/>
      <c r="L929" s="484"/>
      <c r="M929" s="484"/>
      <c r="N929" s="174">
        <v>52</v>
      </c>
      <c r="O929" s="174"/>
      <c r="P929" s="174"/>
      <c r="Q929" s="174"/>
      <c r="R929" s="175" t="e">
        <f t="shared" si="98"/>
        <v>#DIV/0!</v>
      </c>
      <c r="S929" s="175">
        <f t="shared" si="99"/>
        <v>0</v>
      </c>
      <c r="T929" s="175">
        <f t="shared" si="100"/>
        <v>0</v>
      </c>
      <c r="U929" s="176">
        <f>IF(N929="nio",0,IF(N929&gt;0,VLOOKUP(H929,'3-Productie normen'!A:S,VLOOKUP(N929,'3-Productie normen'!S:T,2,FALSE),FALSE)))</f>
        <v>0</v>
      </c>
      <c r="V929" s="176">
        <f t="shared" si="101"/>
        <v>0</v>
      </c>
      <c r="W929" s="176">
        <f t="shared" si="102"/>
        <v>0</v>
      </c>
      <c r="X929" s="176">
        <f t="shared" si="103"/>
        <v>0</v>
      </c>
      <c r="Y929" s="666">
        <f>VLOOKUP(H929,'3-Productie normen'!A:S,13,FALSE)</f>
        <v>5</v>
      </c>
      <c r="Z929" s="177"/>
      <c r="AB929" s="138">
        <f t="shared" si="104"/>
        <v>613.60000991821482</v>
      </c>
    </row>
    <row r="930" spans="1:28" ht="14.1" customHeight="1">
      <c r="A930" s="152">
        <v>930</v>
      </c>
      <c r="B930" s="171" t="s">
        <v>1000</v>
      </c>
      <c r="C930" s="570" t="s">
        <v>1907</v>
      </c>
      <c r="D930" s="526">
        <v>1</v>
      </c>
      <c r="E930" s="526" t="s">
        <v>1067</v>
      </c>
      <c r="F930" s="184" t="s">
        <v>355</v>
      </c>
      <c r="G930" s="184" t="s">
        <v>1416</v>
      </c>
      <c r="H930" s="137" t="s">
        <v>368</v>
      </c>
      <c r="I930" s="184" t="s">
        <v>114</v>
      </c>
      <c r="J930" s="649">
        <v>10</v>
      </c>
      <c r="K930" s="484"/>
      <c r="L930" s="484"/>
      <c r="M930" s="484"/>
      <c r="N930" s="174">
        <v>52</v>
      </c>
      <c r="O930" s="174"/>
      <c r="P930" s="174"/>
      <c r="Q930" s="174"/>
      <c r="R930" s="175" t="e">
        <f t="shared" si="98"/>
        <v>#DIV/0!</v>
      </c>
      <c r="S930" s="175">
        <f t="shared" si="99"/>
        <v>0</v>
      </c>
      <c r="T930" s="175">
        <f t="shared" si="100"/>
        <v>0</v>
      </c>
      <c r="U930" s="176">
        <f>IF(N930="nio",0,IF(N930&gt;0,VLOOKUP(H930,'3-Productie normen'!A:S,VLOOKUP(N930,'3-Productie normen'!S:T,2,FALSE),FALSE)))</f>
        <v>0</v>
      </c>
      <c r="V930" s="176">
        <f t="shared" si="101"/>
        <v>0</v>
      </c>
      <c r="W930" s="176">
        <f t="shared" si="102"/>
        <v>0</v>
      </c>
      <c r="X930" s="176">
        <f t="shared" si="103"/>
        <v>0</v>
      </c>
      <c r="Y930" s="666">
        <f>VLOOKUP(H930,'3-Productie normen'!A:S,13,FALSE)</f>
        <v>5</v>
      </c>
      <c r="Z930" s="177"/>
      <c r="AB930" s="138">
        <f t="shared" si="104"/>
        <v>520</v>
      </c>
    </row>
    <row r="931" spans="1:28" ht="14.1" customHeight="1">
      <c r="A931" s="152">
        <v>931</v>
      </c>
      <c r="B931" s="171" t="s">
        <v>1000</v>
      </c>
      <c r="C931" s="570" t="s">
        <v>1907</v>
      </c>
      <c r="D931" s="526">
        <v>2</v>
      </c>
      <c r="E931" s="526" t="s">
        <v>1417</v>
      </c>
      <c r="F931" s="184" t="s">
        <v>355</v>
      </c>
      <c r="G931" s="184" t="s">
        <v>1418</v>
      </c>
      <c r="H931" s="137" t="s">
        <v>368</v>
      </c>
      <c r="I931" s="184" t="s">
        <v>114</v>
      </c>
      <c r="J931" s="649">
        <v>10</v>
      </c>
      <c r="K931" s="484"/>
      <c r="L931" s="484"/>
      <c r="M931" s="484"/>
      <c r="N931" s="174">
        <v>52</v>
      </c>
      <c r="O931" s="174"/>
      <c r="P931" s="174"/>
      <c r="Q931" s="174"/>
      <c r="R931" s="175" t="e">
        <f t="shared" si="98"/>
        <v>#DIV/0!</v>
      </c>
      <c r="S931" s="175">
        <f t="shared" si="99"/>
        <v>0</v>
      </c>
      <c r="T931" s="175">
        <f t="shared" si="100"/>
        <v>0</v>
      </c>
      <c r="U931" s="176">
        <f>IF(N931="nio",0,IF(N931&gt;0,VLOOKUP(H931,'3-Productie normen'!A:S,VLOOKUP(N931,'3-Productie normen'!S:T,2,FALSE),FALSE)))</f>
        <v>0</v>
      </c>
      <c r="V931" s="176">
        <f t="shared" si="101"/>
        <v>0</v>
      </c>
      <c r="W931" s="176">
        <f t="shared" si="102"/>
        <v>0</v>
      </c>
      <c r="X931" s="176">
        <f t="shared" si="103"/>
        <v>0</v>
      </c>
      <c r="Y931" s="666">
        <f>VLOOKUP(H931,'3-Productie normen'!A:S,13,FALSE)</f>
        <v>5</v>
      </c>
      <c r="Z931" s="177"/>
      <c r="AB931" s="138">
        <f t="shared" si="104"/>
        <v>520</v>
      </c>
    </row>
    <row r="932" spans="1:28" ht="14.1" customHeight="1">
      <c r="A932" s="152">
        <v>932</v>
      </c>
      <c r="B932" s="171" t="s">
        <v>1000</v>
      </c>
      <c r="C932" s="570" t="s">
        <v>1907</v>
      </c>
      <c r="D932" s="526">
        <v>3</v>
      </c>
      <c r="E932" s="526" t="s">
        <v>1419</v>
      </c>
      <c r="F932" s="184" t="s">
        <v>355</v>
      </c>
      <c r="G932" s="184" t="s">
        <v>1420</v>
      </c>
      <c r="H932" s="137" t="s">
        <v>368</v>
      </c>
      <c r="I932" s="184" t="s">
        <v>114</v>
      </c>
      <c r="J932" s="649">
        <v>10</v>
      </c>
      <c r="K932" s="484"/>
      <c r="L932" s="484"/>
      <c r="M932" s="484"/>
      <c r="N932" s="174">
        <v>52</v>
      </c>
      <c r="O932" s="174"/>
      <c r="P932" s="174"/>
      <c r="Q932" s="174"/>
      <c r="R932" s="175" t="e">
        <f t="shared" si="98"/>
        <v>#DIV/0!</v>
      </c>
      <c r="S932" s="175">
        <f t="shared" si="99"/>
        <v>0</v>
      </c>
      <c r="T932" s="175">
        <f t="shared" si="100"/>
        <v>0</v>
      </c>
      <c r="U932" s="176">
        <f>IF(N932="nio",0,IF(N932&gt;0,VLOOKUP(H932,'3-Productie normen'!A:S,VLOOKUP(N932,'3-Productie normen'!S:T,2,FALSE),FALSE)))</f>
        <v>0</v>
      </c>
      <c r="V932" s="176">
        <f t="shared" si="101"/>
        <v>0</v>
      </c>
      <c r="W932" s="176">
        <f t="shared" si="102"/>
        <v>0</v>
      </c>
      <c r="X932" s="176">
        <f t="shared" si="103"/>
        <v>0</v>
      </c>
      <c r="Y932" s="666">
        <f>VLOOKUP(H932,'3-Productie normen'!A:S,13,FALSE)</f>
        <v>5</v>
      </c>
      <c r="Z932" s="177"/>
      <c r="AB932" s="138">
        <f t="shared" si="104"/>
        <v>520</v>
      </c>
    </row>
    <row r="933" spans="1:28" ht="14.1" customHeight="1">
      <c r="A933" s="152">
        <v>933</v>
      </c>
      <c r="B933" s="171" t="s">
        <v>1000</v>
      </c>
      <c r="C933" s="570" t="s">
        <v>1907</v>
      </c>
      <c r="D933" s="526">
        <v>4</v>
      </c>
      <c r="E933" s="526" t="s">
        <v>1421</v>
      </c>
      <c r="F933" s="184" t="s">
        <v>355</v>
      </c>
      <c r="G933" s="184" t="s">
        <v>1422</v>
      </c>
      <c r="H933" s="137" t="s">
        <v>368</v>
      </c>
      <c r="I933" s="184" t="s">
        <v>114</v>
      </c>
      <c r="J933" s="649">
        <v>10</v>
      </c>
      <c r="K933" s="484"/>
      <c r="L933" s="484"/>
      <c r="M933" s="484"/>
      <c r="N933" s="174">
        <v>52</v>
      </c>
      <c r="O933" s="174"/>
      <c r="P933" s="174"/>
      <c r="Q933" s="174"/>
      <c r="R933" s="175" t="e">
        <f t="shared" si="98"/>
        <v>#DIV/0!</v>
      </c>
      <c r="S933" s="175">
        <f t="shared" si="99"/>
        <v>0</v>
      </c>
      <c r="T933" s="175">
        <f t="shared" si="100"/>
        <v>0</v>
      </c>
      <c r="U933" s="176">
        <f>IF(N933="nio",0,IF(N933&gt;0,VLOOKUP(H933,'3-Productie normen'!A:S,VLOOKUP(N933,'3-Productie normen'!S:T,2,FALSE),FALSE)))</f>
        <v>0</v>
      </c>
      <c r="V933" s="176">
        <f t="shared" si="101"/>
        <v>0</v>
      </c>
      <c r="W933" s="176">
        <f t="shared" si="102"/>
        <v>0</v>
      </c>
      <c r="X933" s="176">
        <f t="shared" si="103"/>
        <v>0</v>
      </c>
      <c r="Y933" s="666">
        <f>VLOOKUP(H933,'3-Productie normen'!A:S,13,FALSE)</f>
        <v>5</v>
      </c>
      <c r="Z933" s="177"/>
      <c r="AB933" s="138">
        <f t="shared" si="104"/>
        <v>520</v>
      </c>
    </row>
    <row r="934" spans="1:28" ht="14.1" customHeight="1">
      <c r="A934" s="152">
        <v>934</v>
      </c>
      <c r="B934" s="171" t="s">
        <v>1000</v>
      </c>
      <c r="C934" s="570" t="s">
        <v>1907</v>
      </c>
      <c r="D934" s="526">
        <v>0</v>
      </c>
      <c r="E934" s="526" t="s">
        <v>1025</v>
      </c>
      <c r="F934" s="184" t="s">
        <v>110</v>
      </c>
      <c r="G934" s="184"/>
      <c r="H934" s="137" t="s">
        <v>110</v>
      </c>
      <c r="I934" s="184" t="s">
        <v>113</v>
      </c>
      <c r="J934" s="649">
        <v>10</v>
      </c>
      <c r="K934" s="484"/>
      <c r="L934" s="484"/>
      <c r="M934" s="484"/>
      <c r="N934" s="174">
        <v>52</v>
      </c>
      <c r="O934" s="174"/>
      <c r="P934" s="174"/>
      <c r="Q934" s="174"/>
      <c r="R934" s="175" t="e">
        <f t="shared" si="98"/>
        <v>#DIV/0!</v>
      </c>
      <c r="S934" s="175">
        <f t="shared" si="99"/>
        <v>0</v>
      </c>
      <c r="T934" s="175">
        <f t="shared" si="100"/>
        <v>0</v>
      </c>
      <c r="U934" s="176">
        <f>IF(N934="nio",0,IF(N934&gt;0,VLOOKUP(H934,'3-Productie normen'!A:S,VLOOKUP(N934,'3-Productie normen'!S:T,2,FALSE),FALSE)))</f>
        <v>0</v>
      </c>
      <c r="V934" s="176">
        <f t="shared" si="101"/>
        <v>0</v>
      </c>
      <c r="W934" s="176">
        <f t="shared" si="102"/>
        <v>0</v>
      </c>
      <c r="X934" s="176">
        <f t="shared" si="103"/>
        <v>0</v>
      </c>
      <c r="Y934" s="666">
        <f>VLOOKUP(H934,'3-Productie normen'!A:S,13,FALSE)</f>
        <v>4</v>
      </c>
      <c r="Z934" s="177"/>
      <c r="AB934" s="138">
        <f t="shared" si="104"/>
        <v>520</v>
      </c>
    </row>
    <row r="935" spans="1:28" ht="14.1" customHeight="1">
      <c r="A935" s="152">
        <v>935</v>
      </c>
      <c r="B935" s="171" t="s">
        <v>1000</v>
      </c>
      <c r="C935" s="570" t="s">
        <v>1907</v>
      </c>
      <c r="D935" s="526">
        <v>1</v>
      </c>
      <c r="E935" s="526" t="s">
        <v>1065</v>
      </c>
      <c r="F935" s="184" t="s">
        <v>906</v>
      </c>
      <c r="G935" s="184" t="s">
        <v>1423</v>
      </c>
      <c r="H935" s="184" t="s">
        <v>1856</v>
      </c>
      <c r="I935" s="184" t="s">
        <v>111</v>
      </c>
      <c r="J935" s="649">
        <v>4.8000001907348597</v>
      </c>
      <c r="K935" s="484"/>
      <c r="L935" s="484"/>
      <c r="M935" s="484"/>
      <c r="N935" s="174">
        <v>52</v>
      </c>
      <c r="O935" s="174"/>
      <c r="P935" s="174"/>
      <c r="Q935" s="174"/>
      <c r="R935" s="175" t="e">
        <f t="shared" si="98"/>
        <v>#DIV/0!</v>
      </c>
      <c r="S935" s="175">
        <f t="shared" si="99"/>
        <v>0</v>
      </c>
      <c r="T935" s="175">
        <f t="shared" si="100"/>
        <v>0</v>
      </c>
      <c r="U935" s="176">
        <f>IF(N935="nio",0,IF(N935&gt;0,VLOOKUP(H935,'3-Productie normen'!A:S,VLOOKUP(N935,'3-Productie normen'!S:T,2,FALSE),FALSE)))</f>
        <v>0</v>
      </c>
      <c r="V935" s="176">
        <f t="shared" si="101"/>
        <v>0</v>
      </c>
      <c r="W935" s="176">
        <f t="shared" si="102"/>
        <v>0</v>
      </c>
      <c r="X935" s="176">
        <f t="shared" si="103"/>
        <v>0</v>
      </c>
      <c r="Y935" s="666">
        <f>VLOOKUP(H935,'3-Productie normen'!A:S,13,FALSE)</f>
        <v>5</v>
      </c>
      <c r="Z935" s="177"/>
      <c r="AB935" s="138">
        <f t="shared" si="104"/>
        <v>249.60000991821272</v>
      </c>
    </row>
    <row r="936" spans="1:28" ht="14.1" customHeight="1">
      <c r="A936" s="152">
        <v>936</v>
      </c>
      <c r="B936" s="171" t="s">
        <v>1000</v>
      </c>
      <c r="C936" s="570" t="s">
        <v>1907</v>
      </c>
      <c r="D936" s="526">
        <v>2</v>
      </c>
      <c r="E936" s="526" t="s">
        <v>1424</v>
      </c>
      <c r="F936" s="184" t="s">
        <v>313</v>
      </c>
      <c r="G936" s="184" t="s">
        <v>1425</v>
      </c>
      <c r="H936" s="184" t="s">
        <v>1859</v>
      </c>
      <c r="I936" s="184" t="s">
        <v>113</v>
      </c>
      <c r="J936" s="649">
        <v>4</v>
      </c>
      <c r="K936" s="484"/>
      <c r="L936" s="484"/>
      <c r="M936" s="484"/>
      <c r="N936" s="174">
        <v>52</v>
      </c>
      <c r="O936" s="174"/>
      <c r="P936" s="174"/>
      <c r="Q936" s="174"/>
      <c r="R936" s="175" t="e">
        <f t="shared" si="98"/>
        <v>#DIV/0!</v>
      </c>
      <c r="S936" s="175">
        <f t="shared" si="99"/>
        <v>0</v>
      </c>
      <c r="T936" s="175">
        <f t="shared" si="100"/>
        <v>0</v>
      </c>
      <c r="U936" s="176">
        <f>IF(N936="nio",0,IF(N936&gt;0,VLOOKUP(H936,'3-Productie normen'!A:S,VLOOKUP(N936,'3-Productie normen'!S:T,2,FALSE),FALSE)))</f>
        <v>0</v>
      </c>
      <c r="V936" s="176">
        <f t="shared" si="101"/>
        <v>0</v>
      </c>
      <c r="W936" s="176">
        <f t="shared" si="102"/>
        <v>0</v>
      </c>
      <c r="X936" s="176">
        <f t="shared" si="103"/>
        <v>0</v>
      </c>
      <c r="Y936" s="666">
        <f>VLOOKUP(H936,'3-Productie normen'!A:S,13,FALSE)</f>
        <v>2</v>
      </c>
      <c r="Z936" s="177"/>
      <c r="AB936" s="138">
        <f t="shared" si="104"/>
        <v>208</v>
      </c>
    </row>
    <row r="937" spans="1:28" ht="14.1" customHeight="1">
      <c r="A937" s="152">
        <v>937</v>
      </c>
      <c r="B937" s="171" t="s">
        <v>1000</v>
      </c>
      <c r="C937" s="570" t="s">
        <v>1907</v>
      </c>
      <c r="D937" s="526">
        <v>2</v>
      </c>
      <c r="E937" s="526" t="s">
        <v>1426</v>
      </c>
      <c r="F937" s="184" t="s">
        <v>309</v>
      </c>
      <c r="G937" s="184" t="s">
        <v>1427</v>
      </c>
      <c r="H937" s="137" t="s">
        <v>18</v>
      </c>
      <c r="I937" s="184" t="s">
        <v>113</v>
      </c>
      <c r="J937" s="649">
        <v>3</v>
      </c>
      <c r="K937" s="484"/>
      <c r="L937" s="484"/>
      <c r="M937" s="484"/>
      <c r="N937" s="174">
        <v>52</v>
      </c>
      <c r="O937" s="174"/>
      <c r="P937" s="174"/>
      <c r="Q937" s="174"/>
      <c r="R937" s="175" t="e">
        <f t="shared" si="98"/>
        <v>#DIV/0!</v>
      </c>
      <c r="S937" s="175">
        <f t="shared" si="99"/>
        <v>0</v>
      </c>
      <c r="T937" s="175">
        <f t="shared" si="100"/>
        <v>0</v>
      </c>
      <c r="U937" s="176">
        <f>IF(N937="nio",0,IF(N937&gt;0,VLOOKUP(H937,'3-Productie normen'!A:S,VLOOKUP(N937,'3-Productie normen'!S:T,2,FALSE),FALSE)))</f>
        <v>0</v>
      </c>
      <c r="V937" s="176">
        <f t="shared" si="101"/>
        <v>0</v>
      </c>
      <c r="W937" s="176">
        <f t="shared" si="102"/>
        <v>0</v>
      </c>
      <c r="X937" s="176">
        <f t="shared" si="103"/>
        <v>0</v>
      </c>
      <c r="Y937" s="666">
        <f>VLOOKUP(H937,'3-Productie normen'!A:S,13,FALSE)</f>
        <v>3</v>
      </c>
      <c r="Z937" s="177"/>
      <c r="AB937" s="138">
        <f t="shared" si="104"/>
        <v>156</v>
      </c>
    </row>
    <row r="938" spans="1:28" ht="14.1" customHeight="1">
      <c r="A938" s="152">
        <v>938</v>
      </c>
      <c r="B938" s="171" t="s">
        <v>1001</v>
      </c>
      <c r="C938" s="566" t="s">
        <v>2001</v>
      </c>
      <c r="D938" s="526">
        <v>0</v>
      </c>
      <c r="E938" s="526" t="s">
        <v>1191</v>
      </c>
      <c r="F938" s="184" t="s">
        <v>1020</v>
      </c>
      <c r="G938" s="184" t="s">
        <v>1428</v>
      </c>
      <c r="H938" s="184" t="s">
        <v>1020</v>
      </c>
      <c r="I938" s="184" t="s">
        <v>321</v>
      </c>
      <c r="J938" s="649">
        <v>1785</v>
      </c>
      <c r="K938" s="484"/>
      <c r="L938" s="484"/>
      <c r="M938" s="484"/>
      <c r="N938" s="174">
        <v>52</v>
      </c>
      <c r="O938" s="174"/>
      <c r="P938" s="174"/>
      <c r="Q938" s="174"/>
      <c r="R938" s="175" t="e">
        <f t="shared" si="98"/>
        <v>#DIV/0!</v>
      </c>
      <c r="S938" s="175">
        <f t="shared" si="99"/>
        <v>0</v>
      </c>
      <c r="T938" s="175">
        <f t="shared" si="100"/>
        <v>0</v>
      </c>
      <c r="U938" s="176">
        <f>IF(N938="nio",0,IF(N938&gt;0,VLOOKUP(H938,'3-Productie normen'!A:S,VLOOKUP(N938,'3-Productie normen'!S:T,2,FALSE),FALSE)))</f>
        <v>0</v>
      </c>
      <c r="V938" s="176">
        <f t="shared" si="101"/>
        <v>0</v>
      </c>
      <c r="W938" s="176">
        <f t="shared" si="102"/>
        <v>0</v>
      </c>
      <c r="X938" s="176">
        <f t="shared" si="103"/>
        <v>0</v>
      </c>
      <c r="Y938" s="666">
        <f>VLOOKUP(H938,'3-Productie normen'!A:S,13,FALSE)</f>
        <v>6</v>
      </c>
      <c r="Z938" s="177"/>
      <c r="AB938" s="138">
        <f t="shared" si="104"/>
        <v>92820</v>
      </c>
    </row>
    <row r="939" spans="1:28" ht="14.1" customHeight="1">
      <c r="A939" s="152">
        <v>939</v>
      </c>
      <c r="B939" s="171" t="s">
        <v>1001</v>
      </c>
      <c r="C939" s="566" t="s">
        <v>2001</v>
      </c>
      <c r="D939" s="526">
        <v>0</v>
      </c>
      <c r="E939" s="526" t="s">
        <v>1195</v>
      </c>
      <c r="F939" s="184" t="s">
        <v>1196</v>
      </c>
      <c r="G939" s="184" t="s">
        <v>1197</v>
      </c>
      <c r="H939" s="184" t="s">
        <v>1020</v>
      </c>
      <c r="I939" s="184" t="s">
        <v>321</v>
      </c>
      <c r="J939" s="649">
        <v>58</v>
      </c>
      <c r="K939" s="484"/>
      <c r="L939" s="484"/>
      <c r="M939" s="484"/>
      <c r="N939" s="174">
        <v>52</v>
      </c>
      <c r="O939" s="174"/>
      <c r="P939" s="174"/>
      <c r="Q939" s="174"/>
      <c r="R939" s="175" t="e">
        <f t="shared" si="98"/>
        <v>#DIV/0!</v>
      </c>
      <c r="S939" s="175">
        <f t="shared" si="99"/>
        <v>0</v>
      </c>
      <c r="T939" s="175">
        <f t="shared" si="100"/>
        <v>0</v>
      </c>
      <c r="U939" s="176">
        <f>IF(N939="nio",0,IF(N939&gt;0,VLOOKUP(H939,'3-Productie normen'!A:S,VLOOKUP(N939,'3-Productie normen'!S:T,2,FALSE),FALSE)))</f>
        <v>0</v>
      </c>
      <c r="V939" s="176">
        <f t="shared" si="101"/>
        <v>0</v>
      </c>
      <c r="W939" s="176">
        <f t="shared" si="102"/>
        <v>0</v>
      </c>
      <c r="X939" s="176">
        <f t="shared" si="103"/>
        <v>0</v>
      </c>
      <c r="Y939" s="666">
        <f>VLOOKUP(H939,'3-Productie normen'!A:S,13,FALSE)</f>
        <v>6</v>
      </c>
      <c r="Z939" s="177"/>
      <c r="AB939" s="138">
        <f t="shared" si="104"/>
        <v>3016</v>
      </c>
    </row>
    <row r="940" spans="1:28" ht="14.1" customHeight="1">
      <c r="A940" s="152">
        <v>940</v>
      </c>
      <c r="B940" s="171" t="s">
        <v>1001</v>
      </c>
      <c r="C940" s="566" t="s">
        <v>2001</v>
      </c>
      <c r="D940" s="526">
        <v>0</v>
      </c>
      <c r="E940" s="526" t="s">
        <v>1200</v>
      </c>
      <c r="F940" s="184" t="s">
        <v>1166</v>
      </c>
      <c r="G940" s="184" t="s">
        <v>1429</v>
      </c>
      <c r="H940" s="184" t="s">
        <v>1856</v>
      </c>
      <c r="I940" s="184" t="s">
        <v>321</v>
      </c>
      <c r="J940" s="649">
        <v>42</v>
      </c>
      <c r="K940" s="484"/>
      <c r="L940" s="484"/>
      <c r="M940" s="484"/>
      <c r="N940" s="174">
        <v>52</v>
      </c>
      <c r="O940" s="174"/>
      <c r="P940" s="174"/>
      <c r="Q940" s="174"/>
      <c r="R940" s="175" t="e">
        <f t="shared" si="98"/>
        <v>#DIV/0!</v>
      </c>
      <c r="S940" s="175">
        <f t="shared" si="99"/>
        <v>0</v>
      </c>
      <c r="T940" s="175">
        <f t="shared" si="100"/>
        <v>0</v>
      </c>
      <c r="U940" s="176">
        <f>IF(N940="nio",0,IF(N940&gt;0,VLOOKUP(H940,'3-Productie normen'!A:S,VLOOKUP(N940,'3-Productie normen'!S:T,2,FALSE),FALSE)))</f>
        <v>0</v>
      </c>
      <c r="V940" s="176">
        <f t="shared" si="101"/>
        <v>0</v>
      </c>
      <c r="W940" s="176">
        <f t="shared" si="102"/>
        <v>0</v>
      </c>
      <c r="X940" s="176">
        <f t="shared" si="103"/>
        <v>0</v>
      </c>
      <c r="Y940" s="666">
        <f>VLOOKUP(H940,'3-Productie normen'!A:S,13,FALSE)</f>
        <v>5</v>
      </c>
      <c r="Z940" s="177"/>
      <c r="AB940" s="138">
        <f t="shared" si="104"/>
        <v>2184</v>
      </c>
    </row>
    <row r="941" spans="1:28" ht="14.1" customHeight="1">
      <c r="A941" s="152">
        <v>941</v>
      </c>
      <c r="B941" s="171" t="s">
        <v>1002</v>
      </c>
      <c r="C941" s="566" t="s">
        <v>1884</v>
      </c>
      <c r="D941" s="526">
        <v>0</v>
      </c>
      <c r="E941" s="526" t="s">
        <v>1101</v>
      </c>
      <c r="F941" s="184" t="s">
        <v>1073</v>
      </c>
      <c r="G941" s="184" t="s">
        <v>1217</v>
      </c>
      <c r="H941" s="184" t="s">
        <v>1073</v>
      </c>
      <c r="I941" s="184" t="s">
        <v>1218</v>
      </c>
      <c r="J941" s="649">
        <v>94.199996948242202</v>
      </c>
      <c r="K941" s="484"/>
      <c r="L941" s="484"/>
      <c r="M941" s="484"/>
      <c r="N941" s="174">
        <v>200</v>
      </c>
      <c r="O941" s="174"/>
      <c r="P941" s="174"/>
      <c r="Q941" s="174"/>
      <c r="R941" s="175" t="e">
        <f t="shared" si="98"/>
        <v>#DIV/0!</v>
      </c>
      <c r="S941" s="175">
        <f t="shared" si="99"/>
        <v>0</v>
      </c>
      <c r="T941" s="175">
        <f t="shared" si="100"/>
        <v>0</v>
      </c>
      <c r="U941" s="176">
        <f>IF(N941="nio",0,IF(N941&gt;0,VLOOKUP(H941,'3-Productie normen'!A:S,VLOOKUP(N941,'3-Productie normen'!S:T,2,FALSE),FALSE)))</f>
        <v>0</v>
      </c>
      <c r="V941" s="176">
        <f t="shared" si="101"/>
        <v>0</v>
      </c>
      <c r="W941" s="176">
        <f t="shared" si="102"/>
        <v>0</v>
      </c>
      <c r="X941" s="176">
        <f t="shared" si="103"/>
        <v>0</v>
      </c>
      <c r="Y941" s="666">
        <f>VLOOKUP(H941,'3-Productie normen'!A:S,13,FALSE)</f>
        <v>7</v>
      </c>
      <c r="Z941" s="177"/>
      <c r="AB941" s="138">
        <f t="shared" si="104"/>
        <v>18839.999389648441</v>
      </c>
    </row>
    <row r="942" spans="1:28" ht="14.1" customHeight="1">
      <c r="A942" s="152">
        <v>942</v>
      </c>
      <c r="B942" s="171" t="s">
        <v>1002</v>
      </c>
      <c r="C942" s="566" t="s">
        <v>1884</v>
      </c>
      <c r="D942" s="526">
        <v>0</v>
      </c>
      <c r="E942" s="526" t="s">
        <v>1091</v>
      </c>
      <c r="F942" s="184" t="s">
        <v>313</v>
      </c>
      <c r="G942" s="184" t="s">
        <v>1430</v>
      </c>
      <c r="H942" s="184" t="s">
        <v>1859</v>
      </c>
      <c r="I942" s="184" t="s">
        <v>111</v>
      </c>
      <c r="J942" s="649">
        <v>87.699996948242202</v>
      </c>
      <c r="K942" s="484"/>
      <c r="L942" s="484"/>
      <c r="M942" s="484"/>
      <c r="N942" s="174">
        <v>200</v>
      </c>
      <c r="O942" s="174"/>
      <c r="P942" s="174"/>
      <c r="Q942" s="174"/>
      <c r="R942" s="175" t="e">
        <f t="shared" si="98"/>
        <v>#DIV/0!</v>
      </c>
      <c r="S942" s="175">
        <f t="shared" si="99"/>
        <v>0</v>
      </c>
      <c r="T942" s="175">
        <f t="shared" si="100"/>
        <v>0</v>
      </c>
      <c r="U942" s="176">
        <f>IF(N942="nio",0,IF(N942&gt;0,VLOOKUP(H942,'3-Productie normen'!A:S,VLOOKUP(N942,'3-Productie normen'!S:T,2,FALSE),FALSE)))</f>
        <v>0</v>
      </c>
      <c r="V942" s="176">
        <f t="shared" si="101"/>
        <v>0</v>
      </c>
      <c r="W942" s="176">
        <f t="shared" si="102"/>
        <v>0</v>
      </c>
      <c r="X942" s="176">
        <f t="shared" si="103"/>
        <v>0</v>
      </c>
      <c r="Y942" s="666">
        <f>VLOOKUP(H942,'3-Productie normen'!A:S,13,FALSE)</f>
        <v>2</v>
      </c>
      <c r="Z942" s="177"/>
      <c r="AB942" s="138">
        <f t="shared" si="104"/>
        <v>17539.999389648441</v>
      </c>
    </row>
    <row r="943" spans="1:28" ht="14.1" customHeight="1">
      <c r="A943" s="152">
        <v>943</v>
      </c>
      <c r="B943" s="171" t="s">
        <v>1002</v>
      </c>
      <c r="C943" s="566" t="s">
        <v>1884</v>
      </c>
      <c r="D943" s="526">
        <v>0</v>
      </c>
      <c r="E943" s="526" t="s">
        <v>1145</v>
      </c>
      <c r="F943" s="184" t="s">
        <v>1082</v>
      </c>
      <c r="G943" s="184" t="s">
        <v>1431</v>
      </c>
      <c r="H943" s="184" t="s">
        <v>1082</v>
      </c>
      <c r="I943" s="184" t="s">
        <v>320</v>
      </c>
      <c r="J943" s="649">
        <v>66</v>
      </c>
      <c r="K943" s="484"/>
      <c r="L943" s="484"/>
      <c r="M943" s="484"/>
      <c r="N943" s="174">
        <v>200</v>
      </c>
      <c r="O943" s="174"/>
      <c r="P943" s="174"/>
      <c r="Q943" s="174"/>
      <c r="R943" s="175" t="e">
        <f t="shared" si="98"/>
        <v>#DIV/0!</v>
      </c>
      <c r="S943" s="175">
        <f t="shared" si="99"/>
        <v>0</v>
      </c>
      <c r="T943" s="175">
        <f t="shared" si="100"/>
        <v>0</v>
      </c>
      <c r="U943" s="176">
        <f>IF(N943="nio",0,IF(N943&gt;0,VLOOKUP(H943,'3-Productie normen'!A:S,VLOOKUP(N943,'3-Productie normen'!S:T,2,FALSE),FALSE)))</f>
        <v>0</v>
      </c>
      <c r="V943" s="176">
        <f t="shared" si="101"/>
        <v>0</v>
      </c>
      <c r="W943" s="176">
        <f t="shared" si="102"/>
        <v>0</v>
      </c>
      <c r="X943" s="176">
        <f t="shared" si="103"/>
        <v>0</v>
      </c>
      <c r="Y943" s="666">
        <f>VLOOKUP(H943,'3-Productie normen'!A:S,13,FALSE)</f>
        <v>7</v>
      </c>
      <c r="Z943" s="177"/>
      <c r="AB943" s="138">
        <f t="shared" si="104"/>
        <v>13200</v>
      </c>
    </row>
    <row r="944" spans="1:28" ht="14.1" customHeight="1">
      <c r="A944" s="152">
        <v>944</v>
      </c>
      <c r="B944" s="171" t="s">
        <v>1002</v>
      </c>
      <c r="C944" s="566" t="s">
        <v>1884</v>
      </c>
      <c r="D944" s="526">
        <v>0</v>
      </c>
      <c r="E944" s="526" t="s">
        <v>1126</v>
      </c>
      <c r="F944" s="184" t="s">
        <v>1082</v>
      </c>
      <c r="G944" s="184" t="s">
        <v>1431</v>
      </c>
      <c r="H944" s="184" t="s">
        <v>1082</v>
      </c>
      <c r="I944" s="184" t="s">
        <v>320</v>
      </c>
      <c r="J944" s="649">
        <v>56.400001525878899</v>
      </c>
      <c r="K944" s="484"/>
      <c r="L944" s="484"/>
      <c r="M944" s="484"/>
      <c r="N944" s="174">
        <v>200</v>
      </c>
      <c r="O944" s="174"/>
      <c r="P944" s="174"/>
      <c r="Q944" s="174"/>
      <c r="R944" s="175" t="e">
        <f t="shared" si="98"/>
        <v>#DIV/0!</v>
      </c>
      <c r="S944" s="175">
        <f t="shared" si="99"/>
        <v>0</v>
      </c>
      <c r="T944" s="175">
        <f t="shared" si="100"/>
        <v>0</v>
      </c>
      <c r="U944" s="176">
        <f>IF(N944="nio",0,IF(N944&gt;0,VLOOKUP(H944,'3-Productie normen'!A:S,VLOOKUP(N944,'3-Productie normen'!S:T,2,FALSE),FALSE)))</f>
        <v>0</v>
      </c>
      <c r="V944" s="176">
        <f t="shared" si="101"/>
        <v>0</v>
      </c>
      <c r="W944" s="176">
        <f t="shared" si="102"/>
        <v>0</v>
      </c>
      <c r="X944" s="176">
        <f t="shared" si="103"/>
        <v>0</v>
      </c>
      <c r="Y944" s="666">
        <f>VLOOKUP(H944,'3-Productie normen'!A:S,13,FALSE)</f>
        <v>7</v>
      </c>
      <c r="Z944" s="177"/>
      <c r="AB944" s="138">
        <f t="shared" si="104"/>
        <v>11280.000305175779</v>
      </c>
    </row>
    <row r="945" spans="1:28" ht="14.1" customHeight="1">
      <c r="A945" s="152">
        <v>945</v>
      </c>
      <c r="B945" s="171" t="s">
        <v>1002</v>
      </c>
      <c r="C945" s="566" t="s">
        <v>1884</v>
      </c>
      <c r="D945" s="526">
        <v>0</v>
      </c>
      <c r="E945" s="526" t="s">
        <v>1080</v>
      </c>
      <c r="F945" s="184" t="s">
        <v>1082</v>
      </c>
      <c r="G945" s="184" t="s">
        <v>1431</v>
      </c>
      <c r="H945" s="184" t="s">
        <v>1082</v>
      </c>
      <c r="I945" s="184" t="s">
        <v>320</v>
      </c>
      <c r="J945" s="649">
        <v>56.200000762939503</v>
      </c>
      <c r="K945" s="484"/>
      <c r="L945" s="484"/>
      <c r="M945" s="484"/>
      <c r="N945" s="174">
        <v>200</v>
      </c>
      <c r="O945" s="174"/>
      <c r="P945" s="174"/>
      <c r="Q945" s="174"/>
      <c r="R945" s="175" t="e">
        <f t="shared" si="98"/>
        <v>#DIV/0!</v>
      </c>
      <c r="S945" s="175">
        <f t="shared" si="99"/>
        <v>0</v>
      </c>
      <c r="T945" s="175">
        <f t="shared" si="100"/>
        <v>0</v>
      </c>
      <c r="U945" s="176">
        <f>IF(N945="nio",0,IF(N945&gt;0,VLOOKUP(H945,'3-Productie normen'!A:S,VLOOKUP(N945,'3-Productie normen'!S:T,2,FALSE),FALSE)))</f>
        <v>0</v>
      </c>
      <c r="V945" s="176">
        <f t="shared" si="101"/>
        <v>0</v>
      </c>
      <c r="W945" s="176">
        <f t="shared" si="102"/>
        <v>0</v>
      </c>
      <c r="X945" s="176">
        <f t="shared" si="103"/>
        <v>0</v>
      </c>
      <c r="Y945" s="666">
        <f>VLOOKUP(H945,'3-Productie normen'!A:S,13,FALSE)</f>
        <v>7</v>
      </c>
      <c r="Z945" s="177"/>
      <c r="AB945" s="138">
        <f t="shared" si="104"/>
        <v>11240.0001525879</v>
      </c>
    </row>
    <row r="946" spans="1:28" ht="14.1" customHeight="1">
      <c r="A946" s="152">
        <v>946</v>
      </c>
      <c r="B946" s="171" t="s">
        <v>1002</v>
      </c>
      <c r="C946" s="566" t="s">
        <v>1884</v>
      </c>
      <c r="D946" s="526">
        <v>0</v>
      </c>
      <c r="E946" s="526" t="s">
        <v>1117</v>
      </c>
      <c r="F946" s="184" t="s">
        <v>1082</v>
      </c>
      <c r="G946" s="184" t="s">
        <v>1431</v>
      </c>
      <c r="H946" s="184" t="s">
        <v>1082</v>
      </c>
      <c r="I946" s="184" t="s">
        <v>320</v>
      </c>
      <c r="J946" s="649">
        <v>56.200000762939503</v>
      </c>
      <c r="K946" s="484"/>
      <c r="L946" s="484"/>
      <c r="M946" s="484"/>
      <c r="N946" s="174">
        <v>200</v>
      </c>
      <c r="O946" s="174"/>
      <c r="P946" s="174"/>
      <c r="Q946" s="174"/>
      <c r="R946" s="175" t="e">
        <f t="shared" si="98"/>
        <v>#DIV/0!</v>
      </c>
      <c r="S946" s="175">
        <f t="shared" si="99"/>
        <v>0</v>
      </c>
      <c r="T946" s="175">
        <f t="shared" si="100"/>
        <v>0</v>
      </c>
      <c r="U946" s="176">
        <f>IF(N946="nio",0,IF(N946&gt;0,VLOOKUP(H946,'3-Productie normen'!A:S,VLOOKUP(N946,'3-Productie normen'!S:T,2,FALSE),FALSE)))</f>
        <v>0</v>
      </c>
      <c r="V946" s="176">
        <f t="shared" si="101"/>
        <v>0</v>
      </c>
      <c r="W946" s="176">
        <f t="shared" si="102"/>
        <v>0</v>
      </c>
      <c r="X946" s="176">
        <f t="shared" si="103"/>
        <v>0</v>
      </c>
      <c r="Y946" s="666">
        <f>VLOOKUP(H946,'3-Productie normen'!A:S,13,FALSE)</f>
        <v>7</v>
      </c>
      <c r="Z946" s="177"/>
      <c r="AB946" s="138">
        <f t="shared" si="104"/>
        <v>11240.0001525879</v>
      </c>
    </row>
    <row r="947" spans="1:28" ht="14.1" customHeight="1">
      <c r="A947" s="152">
        <v>947</v>
      </c>
      <c r="B947" s="171" t="s">
        <v>1002</v>
      </c>
      <c r="C947" s="566" t="s">
        <v>1884</v>
      </c>
      <c r="D947" s="526">
        <v>0</v>
      </c>
      <c r="E947" s="526" t="s">
        <v>1128</v>
      </c>
      <c r="F947" s="184" t="s">
        <v>1082</v>
      </c>
      <c r="G947" s="184" t="s">
        <v>1431</v>
      </c>
      <c r="H947" s="184" t="s">
        <v>1082</v>
      </c>
      <c r="I947" s="184" t="s">
        <v>320</v>
      </c>
      <c r="J947" s="649">
        <v>56</v>
      </c>
      <c r="K947" s="484"/>
      <c r="L947" s="484"/>
      <c r="M947" s="484"/>
      <c r="N947" s="174">
        <v>200</v>
      </c>
      <c r="O947" s="174"/>
      <c r="P947" s="174"/>
      <c r="Q947" s="174"/>
      <c r="R947" s="175" t="e">
        <f t="shared" si="98"/>
        <v>#DIV/0!</v>
      </c>
      <c r="S947" s="175">
        <f t="shared" si="99"/>
        <v>0</v>
      </c>
      <c r="T947" s="175">
        <f t="shared" si="100"/>
        <v>0</v>
      </c>
      <c r="U947" s="176">
        <f>IF(N947="nio",0,IF(N947&gt;0,VLOOKUP(H947,'3-Productie normen'!A:S,VLOOKUP(N947,'3-Productie normen'!S:T,2,FALSE),FALSE)))</f>
        <v>0</v>
      </c>
      <c r="V947" s="176">
        <f t="shared" si="101"/>
        <v>0</v>
      </c>
      <c r="W947" s="176">
        <f t="shared" si="102"/>
        <v>0</v>
      </c>
      <c r="X947" s="176">
        <f t="shared" si="103"/>
        <v>0</v>
      </c>
      <c r="Y947" s="666">
        <f>VLOOKUP(H947,'3-Productie normen'!A:S,13,FALSE)</f>
        <v>7</v>
      </c>
      <c r="Z947" s="177"/>
      <c r="AB947" s="138">
        <f t="shared" si="104"/>
        <v>11200</v>
      </c>
    </row>
    <row r="948" spans="1:28" ht="14.1" customHeight="1">
      <c r="A948" s="152">
        <v>948</v>
      </c>
      <c r="B948" s="171" t="s">
        <v>1002</v>
      </c>
      <c r="C948" s="566" t="s">
        <v>1884</v>
      </c>
      <c r="D948" s="526">
        <v>0</v>
      </c>
      <c r="E948" s="526" t="s">
        <v>1141</v>
      </c>
      <c r="F948" s="184" t="s">
        <v>1082</v>
      </c>
      <c r="G948" s="184" t="s">
        <v>1431</v>
      </c>
      <c r="H948" s="184" t="s">
        <v>1082</v>
      </c>
      <c r="I948" s="184" t="s">
        <v>320</v>
      </c>
      <c r="J948" s="649">
        <v>55.5</v>
      </c>
      <c r="K948" s="484"/>
      <c r="L948" s="484"/>
      <c r="M948" s="484"/>
      <c r="N948" s="174">
        <v>200</v>
      </c>
      <c r="O948" s="174"/>
      <c r="P948" s="174"/>
      <c r="Q948" s="174"/>
      <c r="R948" s="175" t="e">
        <f t="shared" si="98"/>
        <v>#DIV/0!</v>
      </c>
      <c r="S948" s="175">
        <f t="shared" si="99"/>
        <v>0</v>
      </c>
      <c r="T948" s="175">
        <f t="shared" si="100"/>
        <v>0</v>
      </c>
      <c r="U948" s="176">
        <f>IF(N948="nio",0,IF(N948&gt;0,VLOOKUP(H948,'3-Productie normen'!A:S,VLOOKUP(N948,'3-Productie normen'!S:T,2,FALSE),FALSE)))</f>
        <v>0</v>
      </c>
      <c r="V948" s="176">
        <f t="shared" si="101"/>
        <v>0</v>
      </c>
      <c r="W948" s="176">
        <f t="shared" si="102"/>
        <v>0</v>
      </c>
      <c r="X948" s="176">
        <f t="shared" si="103"/>
        <v>0</v>
      </c>
      <c r="Y948" s="666">
        <f>VLOOKUP(H948,'3-Productie normen'!A:S,13,FALSE)</f>
        <v>7</v>
      </c>
      <c r="Z948" s="177"/>
      <c r="AB948" s="138">
        <f t="shared" si="104"/>
        <v>11100</v>
      </c>
    </row>
    <row r="949" spans="1:28" ht="14.1" customHeight="1">
      <c r="A949" s="152">
        <v>949</v>
      </c>
      <c r="B949" s="171" t="s">
        <v>1002</v>
      </c>
      <c r="C949" s="566" t="s">
        <v>1884</v>
      </c>
      <c r="D949" s="526">
        <v>0</v>
      </c>
      <c r="E949" s="526" t="s">
        <v>1432</v>
      </c>
      <c r="F949" s="184" t="s">
        <v>1082</v>
      </c>
      <c r="G949" s="184" t="s">
        <v>1433</v>
      </c>
      <c r="H949" s="184" t="s">
        <v>1082</v>
      </c>
      <c r="I949" s="184" t="s">
        <v>320</v>
      </c>
      <c r="J949" s="649">
        <v>49</v>
      </c>
      <c r="K949" s="484"/>
      <c r="L949" s="484"/>
      <c r="M949" s="484"/>
      <c r="N949" s="174">
        <v>200</v>
      </c>
      <c r="O949" s="174"/>
      <c r="P949" s="174"/>
      <c r="Q949" s="174"/>
      <c r="R949" s="175" t="e">
        <f t="shared" si="98"/>
        <v>#DIV/0!</v>
      </c>
      <c r="S949" s="175">
        <f t="shared" si="99"/>
        <v>0</v>
      </c>
      <c r="T949" s="175">
        <f t="shared" si="100"/>
        <v>0</v>
      </c>
      <c r="U949" s="176">
        <f>IF(N949="nio",0,IF(N949&gt;0,VLOOKUP(H949,'3-Productie normen'!A:S,VLOOKUP(N949,'3-Productie normen'!S:T,2,FALSE),FALSE)))</f>
        <v>0</v>
      </c>
      <c r="V949" s="176">
        <f t="shared" si="101"/>
        <v>0</v>
      </c>
      <c r="W949" s="176">
        <f t="shared" si="102"/>
        <v>0</v>
      </c>
      <c r="X949" s="176">
        <f t="shared" si="103"/>
        <v>0</v>
      </c>
      <c r="Y949" s="666">
        <f>VLOOKUP(H949,'3-Productie normen'!A:S,13,FALSE)</f>
        <v>7</v>
      </c>
      <c r="Z949" s="177"/>
      <c r="AB949" s="138">
        <f t="shared" si="104"/>
        <v>9800</v>
      </c>
    </row>
    <row r="950" spans="1:28" ht="14.1" customHeight="1">
      <c r="A950" s="152">
        <v>950</v>
      </c>
      <c r="B950" s="171" t="s">
        <v>1002</v>
      </c>
      <c r="C950" s="566" t="s">
        <v>1884</v>
      </c>
      <c r="D950" s="526">
        <v>0</v>
      </c>
      <c r="E950" s="526" t="s">
        <v>1434</v>
      </c>
      <c r="F950" s="184" t="s">
        <v>1082</v>
      </c>
      <c r="G950" s="184" t="s">
        <v>1433</v>
      </c>
      <c r="H950" s="184" t="s">
        <v>1082</v>
      </c>
      <c r="I950" s="184" t="s">
        <v>320</v>
      </c>
      <c r="J950" s="649">
        <v>49</v>
      </c>
      <c r="K950" s="484"/>
      <c r="L950" s="484"/>
      <c r="M950" s="484"/>
      <c r="N950" s="174">
        <v>200</v>
      </c>
      <c r="O950" s="174"/>
      <c r="P950" s="174"/>
      <c r="Q950" s="174"/>
      <c r="R950" s="175" t="e">
        <f t="shared" si="98"/>
        <v>#DIV/0!</v>
      </c>
      <c r="S950" s="175">
        <f t="shared" si="99"/>
        <v>0</v>
      </c>
      <c r="T950" s="175">
        <f t="shared" si="100"/>
        <v>0</v>
      </c>
      <c r="U950" s="176">
        <f>IF(N950="nio",0,IF(N950&gt;0,VLOOKUP(H950,'3-Productie normen'!A:S,VLOOKUP(N950,'3-Productie normen'!S:T,2,FALSE),FALSE)))</f>
        <v>0</v>
      </c>
      <c r="V950" s="176">
        <f t="shared" si="101"/>
        <v>0</v>
      </c>
      <c r="W950" s="176">
        <f t="shared" si="102"/>
        <v>0</v>
      </c>
      <c r="X950" s="176">
        <f t="shared" si="103"/>
        <v>0</v>
      </c>
      <c r="Y950" s="666">
        <f>VLOOKUP(H950,'3-Productie normen'!A:S,13,FALSE)</f>
        <v>7</v>
      </c>
      <c r="Z950" s="177"/>
      <c r="AB950" s="138">
        <f t="shared" si="104"/>
        <v>9800</v>
      </c>
    </row>
    <row r="951" spans="1:28" ht="14.1" customHeight="1">
      <c r="A951" s="152">
        <v>951</v>
      </c>
      <c r="B951" s="171" t="s">
        <v>1002</v>
      </c>
      <c r="C951" s="566" t="s">
        <v>1884</v>
      </c>
      <c r="D951" s="526">
        <v>0</v>
      </c>
      <c r="E951" s="526" t="s">
        <v>1052</v>
      </c>
      <c r="F951" s="184" t="s">
        <v>1046</v>
      </c>
      <c r="G951" s="184" t="s">
        <v>557</v>
      </c>
      <c r="H951" s="137" t="s">
        <v>1856</v>
      </c>
      <c r="I951" s="184" t="s">
        <v>111</v>
      </c>
      <c r="J951" s="649">
        <v>45.5</v>
      </c>
      <c r="K951" s="484"/>
      <c r="L951" s="484"/>
      <c r="M951" s="484"/>
      <c r="N951" s="174">
        <v>200</v>
      </c>
      <c r="O951" s="174"/>
      <c r="P951" s="174"/>
      <c r="Q951" s="174"/>
      <c r="R951" s="175" t="e">
        <f t="shared" si="98"/>
        <v>#DIV/0!</v>
      </c>
      <c r="S951" s="175">
        <f t="shared" si="99"/>
        <v>0</v>
      </c>
      <c r="T951" s="175">
        <f t="shared" si="100"/>
        <v>0</v>
      </c>
      <c r="U951" s="176">
        <f>IF(N951="nio",0,IF(N951&gt;0,VLOOKUP(H951,'3-Productie normen'!A:S,VLOOKUP(N951,'3-Productie normen'!S:T,2,FALSE),FALSE)))</f>
        <v>0</v>
      </c>
      <c r="V951" s="176">
        <f t="shared" si="101"/>
        <v>0</v>
      </c>
      <c r="W951" s="176">
        <f t="shared" si="102"/>
        <v>0</v>
      </c>
      <c r="X951" s="176">
        <f t="shared" si="103"/>
        <v>0</v>
      </c>
      <c r="Y951" s="666">
        <f>VLOOKUP(H951,'3-Productie normen'!A:S,13,FALSE)</f>
        <v>5</v>
      </c>
      <c r="Z951" s="177"/>
      <c r="AB951" s="138">
        <f t="shared" si="104"/>
        <v>9100</v>
      </c>
    </row>
    <row r="952" spans="1:28" ht="14.1" customHeight="1">
      <c r="A952" s="152">
        <v>952</v>
      </c>
      <c r="B952" s="171" t="s">
        <v>1002</v>
      </c>
      <c r="C952" s="566" t="s">
        <v>1884</v>
      </c>
      <c r="D952" s="526">
        <v>0</v>
      </c>
      <c r="E952" s="526" t="s">
        <v>1034</v>
      </c>
      <c r="F952" s="184" t="s">
        <v>1046</v>
      </c>
      <c r="G952" s="184" t="s">
        <v>557</v>
      </c>
      <c r="H952" s="137" t="s">
        <v>1856</v>
      </c>
      <c r="I952" s="184" t="s">
        <v>320</v>
      </c>
      <c r="J952" s="649">
        <v>37.799999237060497</v>
      </c>
      <c r="K952" s="484"/>
      <c r="L952" s="484"/>
      <c r="M952" s="484"/>
      <c r="N952" s="174">
        <v>200</v>
      </c>
      <c r="O952" s="174"/>
      <c r="P952" s="174"/>
      <c r="Q952" s="174"/>
      <c r="R952" s="175" t="e">
        <f t="shared" si="98"/>
        <v>#DIV/0!</v>
      </c>
      <c r="S952" s="175">
        <f t="shared" si="99"/>
        <v>0</v>
      </c>
      <c r="T952" s="175">
        <f t="shared" si="100"/>
        <v>0</v>
      </c>
      <c r="U952" s="176">
        <f>IF(N952="nio",0,IF(N952&gt;0,VLOOKUP(H952,'3-Productie normen'!A:S,VLOOKUP(N952,'3-Productie normen'!S:T,2,FALSE),FALSE)))</f>
        <v>0</v>
      </c>
      <c r="V952" s="176">
        <f t="shared" si="101"/>
        <v>0</v>
      </c>
      <c r="W952" s="176">
        <f t="shared" si="102"/>
        <v>0</v>
      </c>
      <c r="X952" s="176">
        <f t="shared" si="103"/>
        <v>0</v>
      </c>
      <c r="Y952" s="666">
        <f>VLOOKUP(H952,'3-Productie normen'!A:S,13,FALSE)</f>
        <v>5</v>
      </c>
      <c r="Z952" s="177"/>
      <c r="AB952" s="138">
        <f t="shared" si="104"/>
        <v>7559.9998474120994</v>
      </c>
    </row>
    <row r="953" spans="1:28" ht="14.1" customHeight="1">
      <c r="A953" s="152">
        <v>953</v>
      </c>
      <c r="B953" s="171" t="s">
        <v>1002</v>
      </c>
      <c r="C953" s="566" t="s">
        <v>1884</v>
      </c>
      <c r="D953" s="526">
        <v>0</v>
      </c>
      <c r="E953" s="526" t="s">
        <v>1022</v>
      </c>
      <c r="F953" s="184" t="s">
        <v>1046</v>
      </c>
      <c r="G953" s="184" t="s">
        <v>557</v>
      </c>
      <c r="H953" s="137" t="s">
        <v>1856</v>
      </c>
      <c r="I953" s="184" t="s">
        <v>320</v>
      </c>
      <c r="J953" s="649">
        <v>34.900001525878899</v>
      </c>
      <c r="K953" s="484"/>
      <c r="L953" s="484"/>
      <c r="M953" s="484"/>
      <c r="N953" s="174">
        <v>200</v>
      </c>
      <c r="O953" s="174"/>
      <c r="P953" s="174"/>
      <c r="Q953" s="174"/>
      <c r="R953" s="175" t="e">
        <f t="shared" si="98"/>
        <v>#DIV/0!</v>
      </c>
      <c r="S953" s="175">
        <f t="shared" si="99"/>
        <v>0</v>
      </c>
      <c r="T953" s="175">
        <f t="shared" si="100"/>
        <v>0</v>
      </c>
      <c r="U953" s="176">
        <f>IF(N953="nio",0,IF(N953&gt;0,VLOOKUP(H953,'3-Productie normen'!A:S,VLOOKUP(N953,'3-Productie normen'!S:T,2,FALSE),FALSE)))</f>
        <v>0</v>
      </c>
      <c r="V953" s="176">
        <f t="shared" si="101"/>
        <v>0</v>
      </c>
      <c r="W953" s="176">
        <f t="shared" si="102"/>
        <v>0</v>
      </c>
      <c r="X953" s="176">
        <f t="shared" si="103"/>
        <v>0</v>
      </c>
      <c r="Y953" s="666">
        <f>VLOOKUP(H953,'3-Productie normen'!A:S,13,FALSE)</f>
        <v>5</v>
      </c>
      <c r="Z953" s="177"/>
      <c r="AB953" s="138">
        <f t="shared" si="104"/>
        <v>6980.0003051757794</v>
      </c>
    </row>
    <row r="954" spans="1:28" ht="14.1" customHeight="1">
      <c r="A954" s="152">
        <v>954</v>
      </c>
      <c r="B954" s="171" t="s">
        <v>1002</v>
      </c>
      <c r="C954" s="566" t="s">
        <v>1884</v>
      </c>
      <c r="D954" s="526">
        <v>0</v>
      </c>
      <c r="E954" s="526" t="s">
        <v>1089</v>
      </c>
      <c r="F954" s="184" t="s">
        <v>1073</v>
      </c>
      <c r="G954" s="184" t="s">
        <v>1254</v>
      </c>
      <c r="H954" s="184" t="s">
        <v>1073</v>
      </c>
      <c r="I954" s="184" t="s">
        <v>111</v>
      </c>
      <c r="J954" s="649">
        <v>29.399999618530298</v>
      </c>
      <c r="K954" s="484"/>
      <c r="L954" s="484"/>
      <c r="M954" s="484"/>
      <c r="N954" s="174">
        <v>200</v>
      </c>
      <c r="O954" s="174"/>
      <c r="P954" s="174"/>
      <c r="Q954" s="174"/>
      <c r="R954" s="175" t="e">
        <f t="shared" si="98"/>
        <v>#DIV/0!</v>
      </c>
      <c r="S954" s="175">
        <f t="shared" si="99"/>
        <v>0</v>
      </c>
      <c r="T954" s="175">
        <f t="shared" si="100"/>
        <v>0</v>
      </c>
      <c r="U954" s="176">
        <f>IF(N954="nio",0,IF(N954&gt;0,VLOOKUP(H954,'3-Productie normen'!A:S,VLOOKUP(N954,'3-Productie normen'!S:T,2,FALSE),FALSE)))</f>
        <v>0</v>
      </c>
      <c r="V954" s="176">
        <f t="shared" si="101"/>
        <v>0</v>
      </c>
      <c r="W954" s="176">
        <f t="shared" si="102"/>
        <v>0</v>
      </c>
      <c r="X954" s="176">
        <f t="shared" si="103"/>
        <v>0</v>
      </c>
      <c r="Y954" s="666">
        <f>VLOOKUP(H954,'3-Productie normen'!A:S,13,FALSE)</f>
        <v>7</v>
      </c>
      <c r="Z954" s="177"/>
      <c r="AB954" s="138">
        <f t="shared" si="104"/>
        <v>5879.9999237060592</v>
      </c>
    </row>
    <row r="955" spans="1:28" ht="14.1" customHeight="1">
      <c r="A955" s="152">
        <v>955</v>
      </c>
      <c r="B955" s="171" t="s">
        <v>1002</v>
      </c>
      <c r="C955" s="566" t="s">
        <v>1884</v>
      </c>
      <c r="D955" s="526">
        <v>0</v>
      </c>
      <c r="E955" s="526" t="s">
        <v>1108</v>
      </c>
      <c r="F955" s="184" t="s">
        <v>1214</v>
      </c>
      <c r="G955" s="184" t="s">
        <v>1435</v>
      </c>
      <c r="H955" s="184" t="s">
        <v>1857</v>
      </c>
      <c r="I955" s="184" t="s">
        <v>111</v>
      </c>
      <c r="J955" s="649">
        <v>20</v>
      </c>
      <c r="K955" s="484"/>
      <c r="L955" s="484"/>
      <c r="M955" s="484"/>
      <c r="N955" s="174">
        <v>200</v>
      </c>
      <c r="O955" s="174"/>
      <c r="P955" s="174"/>
      <c r="Q955" s="174"/>
      <c r="R955" s="175" t="e">
        <f t="shared" si="98"/>
        <v>#DIV/0!</v>
      </c>
      <c r="S955" s="175">
        <f t="shared" si="99"/>
        <v>0</v>
      </c>
      <c r="T955" s="175">
        <f t="shared" si="100"/>
        <v>0</v>
      </c>
      <c r="U955" s="176">
        <f>IF(N955="nio",0,IF(N955&gt;0,VLOOKUP(H955,'3-Productie normen'!A:S,VLOOKUP(N955,'3-Productie normen'!S:T,2,FALSE),FALSE)))</f>
        <v>0</v>
      </c>
      <c r="V955" s="176">
        <f t="shared" si="101"/>
        <v>0</v>
      </c>
      <c r="W955" s="176">
        <f t="shared" si="102"/>
        <v>0</v>
      </c>
      <c r="X955" s="176">
        <f t="shared" si="103"/>
        <v>0</v>
      </c>
      <c r="Y955" s="666">
        <f>VLOOKUP(H955,'3-Productie normen'!A:S,13,FALSE)</f>
        <v>1</v>
      </c>
      <c r="Z955" s="177"/>
      <c r="AB955" s="138">
        <f t="shared" si="104"/>
        <v>4000</v>
      </c>
    </row>
    <row r="956" spans="1:28" ht="14.1" customHeight="1">
      <c r="A956" s="152">
        <v>956</v>
      </c>
      <c r="B956" s="171" t="s">
        <v>1002</v>
      </c>
      <c r="C956" s="566" t="s">
        <v>1884</v>
      </c>
      <c r="D956" s="526">
        <v>0</v>
      </c>
      <c r="E956" s="526" t="s">
        <v>1025</v>
      </c>
      <c r="F956" s="184" t="s">
        <v>110</v>
      </c>
      <c r="G956" s="184" t="s">
        <v>110</v>
      </c>
      <c r="H956" s="137" t="s">
        <v>110</v>
      </c>
      <c r="I956" s="184" t="s">
        <v>321</v>
      </c>
      <c r="J956" s="649">
        <v>15.6000003814697</v>
      </c>
      <c r="K956" s="484"/>
      <c r="L956" s="484"/>
      <c r="M956" s="484"/>
      <c r="N956" s="174">
        <v>200</v>
      </c>
      <c r="O956" s="174"/>
      <c r="P956" s="174"/>
      <c r="Q956" s="174"/>
      <c r="R956" s="175" t="e">
        <f t="shared" si="98"/>
        <v>#DIV/0!</v>
      </c>
      <c r="S956" s="175">
        <f t="shared" si="99"/>
        <v>0</v>
      </c>
      <c r="T956" s="175">
        <f t="shared" si="100"/>
        <v>0</v>
      </c>
      <c r="U956" s="176">
        <f>IF(N956="nio",0,IF(N956&gt;0,VLOOKUP(H956,'3-Productie normen'!A:S,VLOOKUP(N956,'3-Productie normen'!S:T,2,FALSE),FALSE)))</f>
        <v>0</v>
      </c>
      <c r="V956" s="176">
        <f t="shared" si="101"/>
        <v>0</v>
      </c>
      <c r="W956" s="176">
        <f t="shared" si="102"/>
        <v>0</v>
      </c>
      <c r="X956" s="176">
        <f t="shared" si="103"/>
        <v>0</v>
      </c>
      <c r="Y956" s="666">
        <f>VLOOKUP(H956,'3-Productie normen'!A:S,13,FALSE)</f>
        <v>4</v>
      </c>
      <c r="Z956" s="177"/>
      <c r="AB956" s="138">
        <f t="shared" si="104"/>
        <v>3120.0000762939399</v>
      </c>
    </row>
    <row r="957" spans="1:28" ht="14.1" customHeight="1">
      <c r="A957" s="152">
        <v>957</v>
      </c>
      <c r="B957" s="171" t="s">
        <v>1002</v>
      </c>
      <c r="C957" s="566" t="s">
        <v>1884</v>
      </c>
      <c r="D957" s="526">
        <v>0</v>
      </c>
      <c r="E957" s="526" t="s">
        <v>1096</v>
      </c>
      <c r="F957" s="184" t="s">
        <v>281</v>
      </c>
      <c r="G957" s="184" t="s">
        <v>1257</v>
      </c>
      <c r="H957" s="173" t="s">
        <v>1857</v>
      </c>
      <c r="I957" s="184" t="s">
        <v>320</v>
      </c>
      <c r="J957" s="649">
        <v>14.5</v>
      </c>
      <c r="K957" s="484"/>
      <c r="L957" s="484"/>
      <c r="M957" s="484"/>
      <c r="N957" s="174">
        <v>200</v>
      </c>
      <c r="O957" s="174"/>
      <c r="P957" s="174"/>
      <c r="Q957" s="174"/>
      <c r="R957" s="175" t="e">
        <f t="shared" si="98"/>
        <v>#DIV/0!</v>
      </c>
      <c r="S957" s="175">
        <f t="shared" si="99"/>
        <v>0</v>
      </c>
      <c r="T957" s="175">
        <f t="shared" si="100"/>
        <v>0</v>
      </c>
      <c r="U957" s="176">
        <f>IF(N957="nio",0,IF(N957&gt;0,VLOOKUP(H957,'3-Productie normen'!A:S,VLOOKUP(N957,'3-Productie normen'!S:T,2,FALSE),FALSE)))</f>
        <v>0</v>
      </c>
      <c r="V957" s="176">
        <f t="shared" si="101"/>
        <v>0</v>
      </c>
      <c r="W957" s="176">
        <f t="shared" si="102"/>
        <v>0</v>
      </c>
      <c r="X957" s="176">
        <f t="shared" si="103"/>
        <v>0</v>
      </c>
      <c r="Y957" s="666">
        <f>VLOOKUP(H957,'3-Productie normen'!A:S,13,FALSE)</f>
        <v>1</v>
      </c>
      <c r="Z957" s="177"/>
      <c r="AB957" s="138">
        <f t="shared" si="104"/>
        <v>2900</v>
      </c>
    </row>
    <row r="958" spans="1:28" ht="14.1" customHeight="1">
      <c r="A958" s="152">
        <v>958</v>
      </c>
      <c r="B958" s="171" t="s">
        <v>1002</v>
      </c>
      <c r="C958" s="566" t="s">
        <v>1884</v>
      </c>
      <c r="D958" s="526">
        <v>0</v>
      </c>
      <c r="E958" s="526" t="s">
        <v>1133</v>
      </c>
      <c r="F958" s="184" t="s">
        <v>281</v>
      </c>
      <c r="G958" s="184" t="s">
        <v>1436</v>
      </c>
      <c r="H958" s="173" t="s">
        <v>1857</v>
      </c>
      <c r="I958" s="184" t="s">
        <v>111</v>
      </c>
      <c r="J958" s="649">
        <v>13.5</v>
      </c>
      <c r="K958" s="484"/>
      <c r="L958" s="484"/>
      <c r="M958" s="484"/>
      <c r="N958" s="174">
        <v>200</v>
      </c>
      <c r="O958" s="174"/>
      <c r="P958" s="174"/>
      <c r="Q958" s="174"/>
      <c r="R958" s="175" t="e">
        <f t="shared" si="98"/>
        <v>#DIV/0!</v>
      </c>
      <c r="S958" s="175">
        <f t="shared" si="99"/>
        <v>0</v>
      </c>
      <c r="T958" s="175">
        <f t="shared" si="100"/>
        <v>0</v>
      </c>
      <c r="U958" s="176">
        <f>IF(N958="nio",0,IF(N958&gt;0,VLOOKUP(H958,'3-Productie normen'!A:S,VLOOKUP(N958,'3-Productie normen'!S:T,2,FALSE),FALSE)))</f>
        <v>0</v>
      </c>
      <c r="V958" s="176">
        <f t="shared" si="101"/>
        <v>0</v>
      </c>
      <c r="W958" s="176">
        <f t="shared" si="102"/>
        <v>0</v>
      </c>
      <c r="X958" s="176">
        <f t="shared" si="103"/>
        <v>0</v>
      </c>
      <c r="Y958" s="666">
        <f>VLOOKUP(H958,'3-Productie normen'!A:S,13,FALSE)</f>
        <v>1</v>
      </c>
      <c r="Z958" s="177"/>
      <c r="AB958" s="138">
        <f t="shared" si="104"/>
        <v>2700</v>
      </c>
    </row>
    <row r="959" spans="1:28" ht="14.1" customHeight="1">
      <c r="A959" s="152">
        <v>959</v>
      </c>
      <c r="B959" s="171" t="s">
        <v>1002</v>
      </c>
      <c r="C959" s="566" t="s">
        <v>1884</v>
      </c>
      <c r="D959" s="526">
        <v>0</v>
      </c>
      <c r="E959" s="526" t="s">
        <v>1437</v>
      </c>
      <c r="F959" s="184" t="s">
        <v>1082</v>
      </c>
      <c r="G959" s="184" t="s">
        <v>1433</v>
      </c>
      <c r="H959" s="184" t="s">
        <v>1082</v>
      </c>
      <c r="I959" s="184" t="s">
        <v>111</v>
      </c>
      <c r="J959" s="649">
        <v>10</v>
      </c>
      <c r="K959" s="484"/>
      <c r="L959" s="484"/>
      <c r="M959" s="484"/>
      <c r="N959" s="174">
        <v>200</v>
      </c>
      <c r="O959" s="174"/>
      <c r="P959" s="174"/>
      <c r="Q959" s="174"/>
      <c r="R959" s="175" t="e">
        <f t="shared" si="98"/>
        <v>#DIV/0!</v>
      </c>
      <c r="S959" s="175">
        <f t="shared" si="99"/>
        <v>0</v>
      </c>
      <c r="T959" s="175">
        <f t="shared" si="100"/>
        <v>0</v>
      </c>
      <c r="U959" s="176">
        <f>IF(N959="nio",0,IF(N959&gt;0,VLOOKUP(H959,'3-Productie normen'!A:S,VLOOKUP(N959,'3-Productie normen'!S:T,2,FALSE),FALSE)))</f>
        <v>0</v>
      </c>
      <c r="V959" s="176">
        <f t="shared" si="101"/>
        <v>0</v>
      </c>
      <c r="W959" s="176">
        <f t="shared" si="102"/>
        <v>0</v>
      </c>
      <c r="X959" s="176">
        <f t="shared" si="103"/>
        <v>0</v>
      </c>
      <c r="Y959" s="666">
        <f>VLOOKUP(H959,'3-Productie normen'!A:S,13,FALSE)</f>
        <v>7</v>
      </c>
      <c r="Z959" s="177"/>
      <c r="AB959" s="138">
        <f t="shared" si="104"/>
        <v>2000</v>
      </c>
    </row>
    <row r="960" spans="1:28" ht="14.1" customHeight="1">
      <c r="A960" s="152">
        <v>960</v>
      </c>
      <c r="B960" s="171" t="s">
        <v>1002</v>
      </c>
      <c r="C960" s="566" t="s">
        <v>1884</v>
      </c>
      <c r="D960" s="526">
        <v>0</v>
      </c>
      <c r="E960" s="526" t="s">
        <v>1438</v>
      </c>
      <c r="F960" s="184" t="s">
        <v>1082</v>
      </c>
      <c r="G960" s="184" t="s">
        <v>1433</v>
      </c>
      <c r="H960" s="184" t="s">
        <v>1082</v>
      </c>
      <c r="I960" s="184" t="s">
        <v>111</v>
      </c>
      <c r="J960" s="649">
        <v>10</v>
      </c>
      <c r="K960" s="484"/>
      <c r="L960" s="484"/>
      <c r="M960" s="484"/>
      <c r="N960" s="174">
        <v>200</v>
      </c>
      <c r="O960" s="174"/>
      <c r="P960" s="174"/>
      <c r="Q960" s="174"/>
      <c r="R960" s="175" t="e">
        <f t="shared" si="98"/>
        <v>#DIV/0!</v>
      </c>
      <c r="S960" s="175">
        <f t="shared" si="99"/>
        <v>0</v>
      </c>
      <c r="T960" s="175">
        <f t="shared" si="100"/>
        <v>0</v>
      </c>
      <c r="U960" s="176">
        <f>IF(N960="nio",0,IF(N960&gt;0,VLOOKUP(H960,'3-Productie normen'!A:S,VLOOKUP(N960,'3-Productie normen'!S:T,2,FALSE),FALSE)))</f>
        <v>0</v>
      </c>
      <c r="V960" s="176">
        <f t="shared" si="101"/>
        <v>0</v>
      </c>
      <c r="W960" s="176">
        <f t="shared" si="102"/>
        <v>0</v>
      </c>
      <c r="X960" s="176">
        <f t="shared" si="103"/>
        <v>0</v>
      </c>
      <c r="Y960" s="666">
        <f>VLOOKUP(H960,'3-Productie normen'!A:S,13,FALSE)</f>
        <v>7</v>
      </c>
      <c r="Z960" s="177"/>
      <c r="AB960" s="138">
        <f t="shared" si="104"/>
        <v>2000</v>
      </c>
    </row>
    <row r="961" spans="1:28" ht="14.1" customHeight="1">
      <c r="A961" s="152">
        <v>961</v>
      </c>
      <c r="B961" s="171" t="s">
        <v>1002</v>
      </c>
      <c r="C961" s="566" t="s">
        <v>1884</v>
      </c>
      <c r="D961" s="526">
        <v>0</v>
      </c>
      <c r="E961" s="526" t="s">
        <v>1029</v>
      </c>
      <c r="F961" s="184" t="s">
        <v>110</v>
      </c>
      <c r="G961" s="184" t="s">
        <v>110</v>
      </c>
      <c r="H961" s="137" t="s">
        <v>110</v>
      </c>
      <c r="I961" s="184" t="s">
        <v>321</v>
      </c>
      <c r="J961" s="649">
        <v>9.8999996185302699</v>
      </c>
      <c r="K961" s="484"/>
      <c r="L961" s="484"/>
      <c r="M961" s="484"/>
      <c r="N961" s="174">
        <v>200</v>
      </c>
      <c r="O961" s="174"/>
      <c r="P961" s="174"/>
      <c r="Q961" s="174"/>
      <c r="R961" s="175" t="e">
        <f t="shared" si="98"/>
        <v>#DIV/0!</v>
      </c>
      <c r="S961" s="175">
        <f t="shared" si="99"/>
        <v>0</v>
      </c>
      <c r="T961" s="175">
        <f t="shared" si="100"/>
        <v>0</v>
      </c>
      <c r="U961" s="176">
        <f>IF(N961="nio",0,IF(N961&gt;0,VLOOKUP(H961,'3-Productie normen'!A:S,VLOOKUP(N961,'3-Productie normen'!S:T,2,FALSE),FALSE)))</f>
        <v>0</v>
      </c>
      <c r="V961" s="176">
        <f t="shared" si="101"/>
        <v>0</v>
      </c>
      <c r="W961" s="176">
        <f t="shared" si="102"/>
        <v>0</v>
      </c>
      <c r="X961" s="176">
        <f t="shared" si="103"/>
        <v>0</v>
      </c>
      <c r="Y961" s="666">
        <f>VLOOKUP(H961,'3-Productie normen'!A:S,13,FALSE)</f>
        <v>4</v>
      </c>
      <c r="Z961" s="177"/>
      <c r="AB961" s="138">
        <f t="shared" si="104"/>
        <v>1979.999923706054</v>
      </c>
    </row>
    <row r="962" spans="1:28" ht="14.1" customHeight="1">
      <c r="A962" s="152">
        <v>962</v>
      </c>
      <c r="B962" s="171" t="s">
        <v>1002</v>
      </c>
      <c r="C962" s="566" t="s">
        <v>1884</v>
      </c>
      <c r="D962" s="526">
        <v>0</v>
      </c>
      <c r="E962" s="526" t="s">
        <v>1107</v>
      </c>
      <c r="F962" s="184" t="s">
        <v>281</v>
      </c>
      <c r="G962" s="184" t="s">
        <v>1257</v>
      </c>
      <c r="H962" s="173" t="s">
        <v>1857</v>
      </c>
      <c r="I962" s="184" t="s">
        <v>320</v>
      </c>
      <c r="J962" s="649">
        <v>9.8000001907348597</v>
      </c>
      <c r="K962" s="484"/>
      <c r="L962" s="484"/>
      <c r="M962" s="484"/>
      <c r="N962" s="174">
        <v>200</v>
      </c>
      <c r="O962" s="174"/>
      <c r="P962" s="174"/>
      <c r="Q962" s="174"/>
      <c r="R962" s="175" t="e">
        <f t="shared" si="98"/>
        <v>#DIV/0!</v>
      </c>
      <c r="S962" s="175">
        <f t="shared" si="99"/>
        <v>0</v>
      </c>
      <c r="T962" s="175">
        <f t="shared" si="100"/>
        <v>0</v>
      </c>
      <c r="U962" s="176">
        <f>IF(N962="nio",0,IF(N962&gt;0,VLOOKUP(H962,'3-Productie normen'!A:S,VLOOKUP(N962,'3-Productie normen'!S:T,2,FALSE),FALSE)))</f>
        <v>0</v>
      </c>
      <c r="V962" s="176">
        <f t="shared" si="101"/>
        <v>0</v>
      </c>
      <c r="W962" s="176">
        <f t="shared" si="102"/>
        <v>0</v>
      </c>
      <c r="X962" s="176">
        <f t="shared" si="103"/>
        <v>0</v>
      </c>
      <c r="Y962" s="666">
        <f>VLOOKUP(H962,'3-Productie normen'!A:S,13,FALSE)</f>
        <v>1</v>
      </c>
      <c r="Z962" s="177"/>
      <c r="AB962" s="138">
        <f t="shared" si="104"/>
        <v>1960.000038146972</v>
      </c>
    </row>
    <row r="963" spans="1:28" ht="14.1" customHeight="1">
      <c r="A963" s="152">
        <v>963</v>
      </c>
      <c r="B963" s="171" t="s">
        <v>1002</v>
      </c>
      <c r="C963" s="566" t="s">
        <v>1884</v>
      </c>
      <c r="D963" s="526">
        <v>0</v>
      </c>
      <c r="E963" s="526" t="s">
        <v>1148</v>
      </c>
      <c r="F963" s="184" t="s">
        <v>1046</v>
      </c>
      <c r="G963" s="184" t="s">
        <v>1381</v>
      </c>
      <c r="H963" s="137" t="s">
        <v>1856</v>
      </c>
      <c r="I963" s="184" t="s">
        <v>111</v>
      </c>
      <c r="J963" s="649">
        <v>9.6000003814697301</v>
      </c>
      <c r="K963" s="484"/>
      <c r="L963" s="484"/>
      <c r="M963" s="484"/>
      <c r="N963" s="174">
        <v>200</v>
      </c>
      <c r="O963" s="174"/>
      <c r="P963" s="174"/>
      <c r="Q963" s="174"/>
      <c r="R963" s="175" t="e">
        <f t="shared" si="98"/>
        <v>#DIV/0!</v>
      </c>
      <c r="S963" s="175">
        <f t="shared" si="99"/>
        <v>0</v>
      </c>
      <c r="T963" s="175">
        <f t="shared" si="100"/>
        <v>0</v>
      </c>
      <c r="U963" s="176">
        <f>IF(N963="nio",0,IF(N963&gt;0,VLOOKUP(H963,'3-Productie normen'!A:S,VLOOKUP(N963,'3-Productie normen'!S:T,2,FALSE),FALSE)))</f>
        <v>0</v>
      </c>
      <c r="V963" s="176">
        <f t="shared" si="101"/>
        <v>0</v>
      </c>
      <c r="W963" s="176">
        <f t="shared" si="102"/>
        <v>0</v>
      </c>
      <c r="X963" s="176">
        <f t="shared" si="103"/>
        <v>0</v>
      </c>
      <c r="Y963" s="666">
        <f>VLOOKUP(H963,'3-Productie normen'!A:S,13,FALSE)</f>
        <v>5</v>
      </c>
      <c r="Z963" s="177"/>
      <c r="AB963" s="138">
        <f t="shared" si="104"/>
        <v>1920.000076293946</v>
      </c>
    </row>
    <row r="964" spans="1:28" ht="14.1" customHeight="1">
      <c r="A964" s="152">
        <v>964</v>
      </c>
      <c r="B964" s="171" t="s">
        <v>1002</v>
      </c>
      <c r="C964" s="566" t="s">
        <v>1884</v>
      </c>
      <c r="D964" s="526">
        <v>0</v>
      </c>
      <c r="E964" s="526" t="s">
        <v>1131</v>
      </c>
      <c r="F964" s="184" t="s">
        <v>1046</v>
      </c>
      <c r="G964" s="184" t="s">
        <v>1381</v>
      </c>
      <c r="H964" s="137" t="s">
        <v>1856</v>
      </c>
      <c r="I964" s="184" t="s">
        <v>111</v>
      </c>
      <c r="J964" s="649">
        <v>9.1999998092651403</v>
      </c>
      <c r="K964" s="484"/>
      <c r="L964" s="484"/>
      <c r="M964" s="484"/>
      <c r="N964" s="174">
        <v>200</v>
      </c>
      <c r="O964" s="174"/>
      <c r="P964" s="174"/>
      <c r="Q964" s="174"/>
      <c r="R964" s="175" t="e">
        <f t="shared" si="98"/>
        <v>#DIV/0!</v>
      </c>
      <c r="S964" s="175">
        <f t="shared" si="99"/>
        <v>0</v>
      </c>
      <c r="T964" s="175">
        <f t="shared" si="100"/>
        <v>0</v>
      </c>
      <c r="U964" s="176">
        <f>IF(N964="nio",0,IF(N964&gt;0,VLOOKUP(H964,'3-Productie normen'!A:S,VLOOKUP(N964,'3-Productie normen'!S:T,2,FALSE),FALSE)))</f>
        <v>0</v>
      </c>
      <c r="V964" s="176">
        <f t="shared" si="101"/>
        <v>0</v>
      </c>
      <c r="W964" s="176">
        <f t="shared" si="102"/>
        <v>0</v>
      </c>
      <c r="X964" s="176">
        <f t="shared" si="103"/>
        <v>0</v>
      </c>
      <c r="Y964" s="666">
        <f>VLOOKUP(H964,'3-Productie normen'!A:S,13,FALSE)</f>
        <v>5</v>
      </c>
      <c r="Z964" s="177"/>
      <c r="AB964" s="138">
        <f t="shared" si="104"/>
        <v>1839.999961853028</v>
      </c>
    </row>
    <row r="965" spans="1:28" ht="14.1" customHeight="1">
      <c r="A965" s="152">
        <v>965</v>
      </c>
      <c r="B965" s="171" t="s">
        <v>1002</v>
      </c>
      <c r="C965" s="566" t="s">
        <v>1884</v>
      </c>
      <c r="D965" s="526">
        <v>0</v>
      </c>
      <c r="E965" s="526" t="s">
        <v>1019</v>
      </c>
      <c r="F965" s="184" t="s">
        <v>309</v>
      </c>
      <c r="G965" s="184" t="s">
        <v>1439</v>
      </c>
      <c r="H965" s="137" t="s">
        <v>18</v>
      </c>
      <c r="I965" s="184" t="s">
        <v>1075</v>
      </c>
      <c r="J965" s="649">
        <v>7.3000001907348597</v>
      </c>
      <c r="K965" s="484"/>
      <c r="L965" s="484"/>
      <c r="M965" s="484"/>
      <c r="N965" s="174">
        <v>200</v>
      </c>
      <c r="O965" s="174"/>
      <c r="P965" s="174"/>
      <c r="Q965" s="174"/>
      <c r="R965" s="175" t="e">
        <f t="shared" si="98"/>
        <v>#DIV/0!</v>
      </c>
      <c r="S965" s="175">
        <f t="shared" si="99"/>
        <v>0</v>
      </c>
      <c r="T965" s="175">
        <f t="shared" si="100"/>
        <v>0</v>
      </c>
      <c r="U965" s="176">
        <f>IF(N965="nio",0,IF(N965&gt;0,VLOOKUP(H965,'3-Productie normen'!A:S,VLOOKUP(N965,'3-Productie normen'!S:T,2,FALSE),FALSE)))</f>
        <v>0</v>
      </c>
      <c r="V965" s="176">
        <f t="shared" si="101"/>
        <v>0</v>
      </c>
      <c r="W965" s="176">
        <f t="shared" si="102"/>
        <v>0</v>
      </c>
      <c r="X965" s="176">
        <f t="shared" si="103"/>
        <v>0</v>
      </c>
      <c r="Y965" s="666">
        <f>VLOOKUP(H965,'3-Productie normen'!A:S,13,FALSE)</f>
        <v>3</v>
      </c>
      <c r="Z965" s="177"/>
      <c r="AB965" s="138">
        <f t="shared" si="104"/>
        <v>1460.000038146972</v>
      </c>
    </row>
    <row r="966" spans="1:28" ht="14.1" customHeight="1">
      <c r="A966" s="152">
        <v>966</v>
      </c>
      <c r="B966" s="171" t="s">
        <v>1002</v>
      </c>
      <c r="C966" s="566" t="s">
        <v>1884</v>
      </c>
      <c r="D966" s="526">
        <v>0</v>
      </c>
      <c r="E966" s="526" t="s">
        <v>1061</v>
      </c>
      <c r="F966" s="184" t="s">
        <v>309</v>
      </c>
      <c r="G966" s="184" t="s">
        <v>1439</v>
      </c>
      <c r="H966" s="137" t="s">
        <v>18</v>
      </c>
      <c r="I966" s="184" t="s">
        <v>1075</v>
      </c>
      <c r="J966" s="649">
        <v>7.3000001907348597</v>
      </c>
      <c r="K966" s="484"/>
      <c r="L966" s="484"/>
      <c r="M966" s="484"/>
      <c r="N966" s="174">
        <v>200</v>
      </c>
      <c r="O966" s="174"/>
      <c r="P966" s="174"/>
      <c r="Q966" s="174"/>
      <c r="R966" s="175" t="e">
        <f t="shared" si="98"/>
        <v>#DIV/0!</v>
      </c>
      <c r="S966" s="175">
        <f t="shared" si="99"/>
        <v>0</v>
      </c>
      <c r="T966" s="175">
        <f t="shared" si="100"/>
        <v>0</v>
      </c>
      <c r="U966" s="176">
        <f>IF(N966="nio",0,IF(N966&gt;0,VLOOKUP(H966,'3-Productie normen'!A:S,VLOOKUP(N966,'3-Productie normen'!S:T,2,FALSE),FALSE)))</f>
        <v>0</v>
      </c>
      <c r="V966" s="176">
        <f t="shared" si="101"/>
        <v>0</v>
      </c>
      <c r="W966" s="176">
        <f t="shared" si="102"/>
        <v>0</v>
      </c>
      <c r="X966" s="176">
        <f t="shared" si="103"/>
        <v>0</v>
      </c>
      <c r="Y966" s="666">
        <f>VLOOKUP(H966,'3-Productie normen'!A:S,13,FALSE)</f>
        <v>3</v>
      </c>
      <c r="Z966" s="177"/>
      <c r="AB966" s="138">
        <f t="shared" si="104"/>
        <v>1460.000038146972</v>
      </c>
    </row>
    <row r="967" spans="1:28" ht="14.1" customHeight="1">
      <c r="A967" s="152">
        <v>967</v>
      </c>
      <c r="B967" s="171" t="s">
        <v>1002</v>
      </c>
      <c r="C967" s="566" t="s">
        <v>1884</v>
      </c>
      <c r="D967" s="526">
        <v>0</v>
      </c>
      <c r="E967" s="526" t="s">
        <v>1058</v>
      </c>
      <c r="F967" s="184" t="s">
        <v>309</v>
      </c>
      <c r="G967" s="184" t="s">
        <v>1440</v>
      </c>
      <c r="H967" s="137" t="s">
        <v>18</v>
      </c>
      <c r="I967" s="184" t="s">
        <v>1075</v>
      </c>
      <c r="J967" s="649">
        <v>6.5999999046325701</v>
      </c>
      <c r="K967" s="484"/>
      <c r="L967" s="484"/>
      <c r="M967" s="484"/>
      <c r="N967" s="174">
        <v>200</v>
      </c>
      <c r="O967" s="174"/>
      <c r="P967" s="174"/>
      <c r="Q967" s="174"/>
      <c r="R967" s="175" t="e">
        <f t="shared" si="98"/>
        <v>#DIV/0!</v>
      </c>
      <c r="S967" s="175">
        <f t="shared" si="99"/>
        <v>0</v>
      </c>
      <c r="T967" s="175">
        <f t="shared" si="100"/>
        <v>0</v>
      </c>
      <c r="U967" s="176">
        <f>IF(N967="nio",0,IF(N967&gt;0,VLOOKUP(H967,'3-Productie normen'!A:S,VLOOKUP(N967,'3-Productie normen'!S:T,2,FALSE),FALSE)))</f>
        <v>0</v>
      </c>
      <c r="V967" s="176">
        <f t="shared" si="101"/>
        <v>0</v>
      </c>
      <c r="W967" s="176">
        <f t="shared" si="102"/>
        <v>0</v>
      </c>
      <c r="X967" s="176">
        <f t="shared" si="103"/>
        <v>0</v>
      </c>
      <c r="Y967" s="666">
        <f>VLOOKUP(H967,'3-Productie normen'!A:S,13,FALSE)</f>
        <v>3</v>
      </c>
      <c r="Z967" s="177"/>
      <c r="AB967" s="138">
        <f t="shared" si="104"/>
        <v>1319.9999809265141</v>
      </c>
    </row>
    <row r="968" spans="1:28" ht="14.1" customHeight="1">
      <c r="A968" s="152">
        <v>968</v>
      </c>
      <c r="B968" s="171" t="s">
        <v>1002</v>
      </c>
      <c r="C968" s="566" t="s">
        <v>1884</v>
      </c>
      <c r="D968" s="526">
        <v>0</v>
      </c>
      <c r="E968" s="526" t="s">
        <v>1441</v>
      </c>
      <c r="F968" s="184" t="s">
        <v>1082</v>
      </c>
      <c r="G968" s="184" t="s">
        <v>1433</v>
      </c>
      <c r="H968" s="184" t="s">
        <v>1082</v>
      </c>
      <c r="I968" s="184" t="s">
        <v>113</v>
      </c>
      <c r="J968" s="649">
        <v>6.5</v>
      </c>
      <c r="K968" s="484"/>
      <c r="L968" s="484"/>
      <c r="M968" s="484"/>
      <c r="N968" s="174">
        <v>200</v>
      </c>
      <c r="O968" s="174"/>
      <c r="P968" s="174"/>
      <c r="Q968" s="174"/>
      <c r="R968" s="175" t="e">
        <f t="shared" si="98"/>
        <v>#DIV/0!</v>
      </c>
      <c r="S968" s="175">
        <f t="shared" si="99"/>
        <v>0</v>
      </c>
      <c r="T968" s="175">
        <f t="shared" si="100"/>
        <v>0</v>
      </c>
      <c r="U968" s="176">
        <f>IF(N968="nio",0,IF(N968&gt;0,VLOOKUP(H968,'3-Productie normen'!A:S,VLOOKUP(N968,'3-Productie normen'!S:T,2,FALSE),FALSE)))</f>
        <v>0</v>
      </c>
      <c r="V968" s="176">
        <f t="shared" si="101"/>
        <v>0</v>
      </c>
      <c r="W968" s="176">
        <f t="shared" si="102"/>
        <v>0</v>
      </c>
      <c r="X968" s="176">
        <f t="shared" si="103"/>
        <v>0</v>
      </c>
      <c r="Y968" s="666">
        <f>VLOOKUP(H968,'3-Productie normen'!A:S,13,FALSE)</f>
        <v>7</v>
      </c>
      <c r="Z968" s="177"/>
      <c r="AB968" s="138">
        <f t="shared" si="104"/>
        <v>1300</v>
      </c>
    </row>
    <row r="969" spans="1:28" ht="14.1" customHeight="1">
      <c r="A969" s="152">
        <v>969</v>
      </c>
      <c r="B969" s="171" t="s">
        <v>1002</v>
      </c>
      <c r="C969" s="566" t="s">
        <v>1884</v>
      </c>
      <c r="D969" s="526">
        <v>0</v>
      </c>
      <c r="E969" s="526" t="s">
        <v>1442</v>
      </c>
      <c r="F969" s="184" t="s">
        <v>1082</v>
      </c>
      <c r="G969" s="184" t="s">
        <v>1433</v>
      </c>
      <c r="H969" s="184" t="s">
        <v>1082</v>
      </c>
      <c r="I969" s="184" t="s">
        <v>113</v>
      </c>
      <c r="J969" s="649">
        <v>6.5</v>
      </c>
      <c r="K969" s="484"/>
      <c r="L969" s="484"/>
      <c r="M969" s="484"/>
      <c r="N969" s="174">
        <v>200</v>
      </c>
      <c r="O969" s="174"/>
      <c r="P969" s="174"/>
      <c r="Q969" s="174"/>
      <c r="R969" s="175" t="e">
        <f t="shared" si="98"/>
        <v>#DIV/0!</v>
      </c>
      <c r="S969" s="175">
        <f t="shared" si="99"/>
        <v>0</v>
      </c>
      <c r="T969" s="175">
        <f t="shared" si="100"/>
        <v>0</v>
      </c>
      <c r="U969" s="176">
        <f>IF(N969="nio",0,IF(N969&gt;0,VLOOKUP(H969,'3-Productie normen'!A:S,VLOOKUP(N969,'3-Productie normen'!S:T,2,FALSE),FALSE)))</f>
        <v>0</v>
      </c>
      <c r="V969" s="176">
        <f t="shared" si="101"/>
        <v>0</v>
      </c>
      <c r="W969" s="176">
        <f t="shared" si="102"/>
        <v>0</v>
      </c>
      <c r="X969" s="176">
        <f t="shared" si="103"/>
        <v>0</v>
      </c>
      <c r="Y969" s="666">
        <f>VLOOKUP(H969,'3-Productie normen'!A:S,13,FALSE)</f>
        <v>7</v>
      </c>
      <c r="Z969" s="177"/>
      <c r="AB969" s="138">
        <f t="shared" si="104"/>
        <v>1300</v>
      </c>
    </row>
    <row r="970" spans="1:28" ht="14.1" customHeight="1">
      <c r="A970" s="152">
        <v>970</v>
      </c>
      <c r="B970" s="171" t="s">
        <v>1002</v>
      </c>
      <c r="C970" s="566" t="s">
        <v>1884</v>
      </c>
      <c r="D970" s="526">
        <v>0</v>
      </c>
      <c r="E970" s="526" t="s">
        <v>1030</v>
      </c>
      <c r="F970" s="184" t="s">
        <v>110</v>
      </c>
      <c r="G970" s="184" t="s">
        <v>110</v>
      </c>
      <c r="H970" s="137" t="s">
        <v>110</v>
      </c>
      <c r="I970" s="184" t="s">
        <v>321</v>
      </c>
      <c r="J970" s="649">
        <v>5.5999999046325701</v>
      </c>
      <c r="K970" s="484"/>
      <c r="L970" s="484"/>
      <c r="M970" s="484"/>
      <c r="N970" s="174">
        <v>200</v>
      </c>
      <c r="O970" s="174"/>
      <c r="P970" s="174"/>
      <c r="Q970" s="174"/>
      <c r="R970" s="175" t="e">
        <f t="shared" ref="R970:R1033" si="105">IF(N970="nio",0,IF(N970&gt;0,N970*J970/U970,0))*K970</f>
        <v>#DIV/0!</v>
      </c>
      <c r="S970" s="175">
        <f t="shared" ref="S970:S1033" si="106">IF(O970&gt;0,O970*J970/V970,0)*L970</f>
        <v>0</v>
      </c>
      <c r="T970" s="175">
        <f t="shared" ref="T970:T1033" si="107">IF(P970&gt;0,P970*J970/W970,0)*M970</f>
        <v>0</v>
      </c>
      <c r="U970" s="176">
        <f>IF(N970="nio",0,IF(N970&gt;0,VLOOKUP(H970,'3-Productie normen'!A:S,VLOOKUP(N970,'3-Productie normen'!S:T,2,FALSE),FALSE)))</f>
        <v>0</v>
      </c>
      <c r="V970" s="176">
        <f t="shared" ref="V970:V1033" si="108">IF(O970&gt;0,U970*$V$8,0)</f>
        <v>0</v>
      </c>
      <c r="W970" s="176">
        <f t="shared" ref="W970:W1033" si="109">IF(P970&gt;0,U970*$W$8,0)</f>
        <v>0</v>
      </c>
      <c r="X970" s="176">
        <f t="shared" ref="X970:X1033" si="110">IF(Q970&gt;0,U970*$X$8,0)</f>
        <v>0</v>
      </c>
      <c r="Y970" s="666">
        <f>VLOOKUP(H970,'3-Productie normen'!A:S,13,FALSE)</f>
        <v>4</v>
      </c>
      <c r="Z970" s="177"/>
      <c r="AB970" s="138">
        <f t="shared" ref="AB970:AB1033" si="111">SUM(N970:P970)*J970</f>
        <v>1119.9999809265141</v>
      </c>
    </row>
    <row r="971" spans="1:28" ht="14.1" customHeight="1">
      <c r="A971" s="152">
        <v>971</v>
      </c>
      <c r="B971" s="171" t="s">
        <v>1002</v>
      </c>
      <c r="C971" s="566" t="s">
        <v>1884</v>
      </c>
      <c r="D971" s="526">
        <v>0</v>
      </c>
      <c r="E971" s="526" t="s">
        <v>1054</v>
      </c>
      <c r="F971" s="184" t="s">
        <v>309</v>
      </c>
      <c r="G971" s="184" t="s">
        <v>1440</v>
      </c>
      <c r="H971" s="137" t="s">
        <v>18</v>
      </c>
      <c r="I971" s="184" t="s">
        <v>1075</v>
      </c>
      <c r="J971" s="649">
        <v>5.0999999046325701</v>
      </c>
      <c r="K971" s="484"/>
      <c r="L971" s="484"/>
      <c r="M971" s="484"/>
      <c r="N971" s="174">
        <v>200</v>
      </c>
      <c r="O971" s="174"/>
      <c r="P971" s="174"/>
      <c r="Q971" s="174"/>
      <c r="R971" s="175" t="e">
        <f t="shared" si="105"/>
        <v>#DIV/0!</v>
      </c>
      <c r="S971" s="175">
        <f t="shared" si="106"/>
        <v>0</v>
      </c>
      <c r="T971" s="175">
        <f t="shared" si="107"/>
        <v>0</v>
      </c>
      <c r="U971" s="176">
        <f>IF(N971="nio",0,IF(N971&gt;0,VLOOKUP(H971,'3-Productie normen'!A:S,VLOOKUP(N971,'3-Productie normen'!S:T,2,FALSE),FALSE)))</f>
        <v>0</v>
      </c>
      <c r="V971" s="176">
        <f t="shared" si="108"/>
        <v>0</v>
      </c>
      <c r="W971" s="176">
        <f t="shared" si="109"/>
        <v>0</v>
      </c>
      <c r="X971" s="176">
        <f t="shared" si="110"/>
        <v>0</v>
      </c>
      <c r="Y971" s="666">
        <f>VLOOKUP(H971,'3-Productie normen'!A:S,13,FALSE)</f>
        <v>3</v>
      </c>
      <c r="Z971" s="177"/>
      <c r="AB971" s="138">
        <f t="shared" si="111"/>
        <v>1019.999980926514</v>
      </c>
    </row>
    <row r="972" spans="1:28" ht="14.1" customHeight="1">
      <c r="A972" s="152">
        <v>972</v>
      </c>
      <c r="B972" s="171" t="s">
        <v>1002</v>
      </c>
      <c r="C972" s="566" t="s">
        <v>1884</v>
      </c>
      <c r="D972" s="526">
        <v>0</v>
      </c>
      <c r="E972" s="526" t="s">
        <v>1053</v>
      </c>
      <c r="F972" s="184" t="s">
        <v>309</v>
      </c>
      <c r="G972" s="184" t="s">
        <v>1439</v>
      </c>
      <c r="H972" s="137" t="s">
        <v>18</v>
      </c>
      <c r="I972" s="184" t="s">
        <v>1075</v>
      </c>
      <c r="J972" s="649">
        <v>4.6999998092651403</v>
      </c>
      <c r="K972" s="484"/>
      <c r="L972" s="484"/>
      <c r="M972" s="484"/>
      <c r="N972" s="174">
        <v>200</v>
      </c>
      <c r="O972" s="174"/>
      <c r="P972" s="174"/>
      <c r="Q972" s="174"/>
      <c r="R972" s="175" t="e">
        <f t="shared" si="105"/>
        <v>#DIV/0!</v>
      </c>
      <c r="S972" s="175">
        <f t="shared" si="106"/>
        <v>0</v>
      </c>
      <c r="T972" s="175">
        <f t="shared" si="107"/>
        <v>0</v>
      </c>
      <c r="U972" s="176">
        <f>IF(N972="nio",0,IF(N972&gt;0,VLOOKUP(H972,'3-Productie normen'!A:S,VLOOKUP(N972,'3-Productie normen'!S:T,2,FALSE),FALSE)))</f>
        <v>0</v>
      </c>
      <c r="V972" s="176">
        <f t="shared" si="108"/>
        <v>0</v>
      </c>
      <c r="W972" s="176">
        <f t="shared" si="109"/>
        <v>0</v>
      </c>
      <c r="X972" s="176">
        <f t="shared" si="110"/>
        <v>0</v>
      </c>
      <c r="Y972" s="666">
        <f>VLOOKUP(H972,'3-Productie normen'!A:S,13,FALSE)</f>
        <v>3</v>
      </c>
      <c r="Z972" s="177"/>
      <c r="AB972" s="138">
        <f t="shared" si="111"/>
        <v>939.99996185302803</v>
      </c>
    </row>
    <row r="973" spans="1:28" ht="14.1" customHeight="1">
      <c r="A973" s="152">
        <v>973</v>
      </c>
      <c r="B973" s="171" t="s">
        <v>1002</v>
      </c>
      <c r="C973" s="566" t="s">
        <v>1884</v>
      </c>
      <c r="D973" s="526">
        <v>0</v>
      </c>
      <c r="E973" s="526" t="s">
        <v>1039</v>
      </c>
      <c r="F973" s="184" t="s">
        <v>309</v>
      </c>
      <c r="G973" s="184" t="s">
        <v>1439</v>
      </c>
      <c r="H973" s="137" t="s">
        <v>18</v>
      </c>
      <c r="I973" s="184" t="s">
        <v>1075</v>
      </c>
      <c r="J973" s="649">
        <v>4.3000001907348597</v>
      </c>
      <c r="K973" s="484"/>
      <c r="L973" s="484"/>
      <c r="M973" s="484"/>
      <c r="N973" s="174">
        <v>200</v>
      </c>
      <c r="O973" s="174"/>
      <c r="P973" s="174"/>
      <c r="Q973" s="174"/>
      <c r="R973" s="175" t="e">
        <f t="shared" si="105"/>
        <v>#DIV/0!</v>
      </c>
      <c r="S973" s="175">
        <f t="shared" si="106"/>
        <v>0</v>
      </c>
      <c r="T973" s="175">
        <f t="shared" si="107"/>
        <v>0</v>
      </c>
      <c r="U973" s="176">
        <f>IF(N973="nio",0,IF(N973&gt;0,VLOOKUP(H973,'3-Productie normen'!A:S,VLOOKUP(N973,'3-Productie normen'!S:T,2,FALSE),FALSE)))</f>
        <v>0</v>
      </c>
      <c r="V973" s="176">
        <f t="shared" si="108"/>
        <v>0</v>
      </c>
      <c r="W973" s="176">
        <f t="shared" si="109"/>
        <v>0</v>
      </c>
      <c r="X973" s="176">
        <f t="shared" si="110"/>
        <v>0</v>
      </c>
      <c r="Y973" s="666">
        <f>VLOOKUP(H973,'3-Productie normen'!A:S,13,FALSE)</f>
        <v>3</v>
      </c>
      <c r="Z973" s="177"/>
      <c r="AB973" s="138">
        <f t="shared" si="111"/>
        <v>860.00003814697197</v>
      </c>
    </row>
    <row r="974" spans="1:28" ht="14.1" customHeight="1">
      <c r="A974" s="152">
        <v>974</v>
      </c>
      <c r="B974" s="171" t="s">
        <v>1002</v>
      </c>
      <c r="C974" s="566" t="s">
        <v>1884</v>
      </c>
      <c r="D974" s="526">
        <v>0</v>
      </c>
      <c r="E974" s="526" t="s">
        <v>1043</v>
      </c>
      <c r="F974" s="184" t="s">
        <v>313</v>
      </c>
      <c r="G974" s="184" t="s">
        <v>313</v>
      </c>
      <c r="H974" s="184" t="s">
        <v>1859</v>
      </c>
      <c r="I974" s="184" t="s">
        <v>113</v>
      </c>
      <c r="J974" s="649">
        <v>3.2000000476837198</v>
      </c>
      <c r="K974" s="484"/>
      <c r="L974" s="484"/>
      <c r="M974" s="484"/>
      <c r="N974" s="174">
        <v>200</v>
      </c>
      <c r="O974" s="174"/>
      <c r="P974" s="174"/>
      <c r="Q974" s="174"/>
      <c r="R974" s="175" t="e">
        <f t="shared" si="105"/>
        <v>#DIV/0!</v>
      </c>
      <c r="S974" s="175">
        <f t="shared" si="106"/>
        <v>0</v>
      </c>
      <c r="T974" s="175">
        <f t="shared" si="107"/>
        <v>0</v>
      </c>
      <c r="U974" s="176">
        <f>IF(N974="nio",0,IF(N974&gt;0,VLOOKUP(H974,'3-Productie normen'!A:S,VLOOKUP(N974,'3-Productie normen'!S:T,2,FALSE),FALSE)))</f>
        <v>0</v>
      </c>
      <c r="V974" s="176">
        <f t="shared" si="108"/>
        <v>0</v>
      </c>
      <c r="W974" s="176">
        <f t="shared" si="109"/>
        <v>0</v>
      </c>
      <c r="X974" s="176">
        <f t="shared" si="110"/>
        <v>0</v>
      </c>
      <c r="Y974" s="666">
        <f>VLOOKUP(H974,'3-Productie normen'!A:S,13,FALSE)</f>
        <v>2</v>
      </c>
      <c r="Z974" s="177"/>
      <c r="AB974" s="138">
        <f t="shared" si="111"/>
        <v>640.00000953674396</v>
      </c>
    </row>
    <row r="975" spans="1:28" ht="14.1" customHeight="1">
      <c r="A975" s="152">
        <v>975</v>
      </c>
      <c r="B975" s="171" t="s">
        <v>1002</v>
      </c>
      <c r="C975" s="566" t="s">
        <v>1884</v>
      </c>
      <c r="D975" s="526">
        <v>0</v>
      </c>
      <c r="E975" s="526" t="s">
        <v>1041</v>
      </c>
      <c r="F975" s="184" t="s">
        <v>309</v>
      </c>
      <c r="G975" s="184" t="s">
        <v>1443</v>
      </c>
      <c r="H975" s="137" t="s">
        <v>18</v>
      </c>
      <c r="I975" s="184" t="s">
        <v>113</v>
      </c>
      <c r="J975" s="649">
        <v>2.5999999046325701</v>
      </c>
      <c r="K975" s="484"/>
      <c r="L975" s="484"/>
      <c r="M975" s="484"/>
      <c r="N975" s="174">
        <v>200</v>
      </c>
      <c r="O975" s="174"/>
      <c r="P975" s="174"/>
      <c r="Q975" s="174"/>
      <c r="R975" s="175" t="e">
        <f t="shared" si="105"/>
        <v>#DIV/0!</v>
      </c>
      <c r="S975" s="175">
        <f t="shared" si="106"/>
        <v>0</v>
      </c>
      <c r="T975" s="175">
        <f t="shared" si="107"/>
        <v>0</v>
      </c>
      <c r="U975" s="176">
        <f>IF(N975="nio",0,IF(N975&gt;0,VLOOKUP(H975,'3-Productie normen'!A:S,VLOOKUP(N975,'3-Productie normen'!S:T,2,FALSE),FALSE)))</f>
        <v>0</v>
      </c>
      <c r="V975" s="176">
        <f t="shared" si="108"/>
        <v>0</v>
      </c>
      <c r="W975" s="176">
        <f t="shared" si="109"/>
        <v>0</v>
      </c>
      <c r="X975" s="176">
        <f t="shared" si="110"/>
        <v>0</v>
      </c>
      <c r="Y975" s="666">
        <f>VLOOKUP(H975,'3-Productie normen'!A:S,13,FALSE)</f>
        <v>3</v>
      </c>
      <c r="Z975" s="177"/>
      <c r="AB975" s="138">
        <f t="shared" si="111"/>
        <v>519.99998092651401</v>
      </c>
    </row>
    <row r="976" spans="1:28" ht="14.1" customHeight="1">
      <c r="A976" s="152">
        <v>976</v>
      </c>
      <c r="B976" s="171" t="s">
        <v>1002</v>
      </c>
      <c r="C976" s="566" t="s">
        <v>1884</v>
      </c>
      <c r="D976" s="526">
        <v>0</v>
      </c>
      <c r="E976" s="526" t="s">
        <v>1049</v>
      </c>
      <c r="F976" s="184" t="s">
        <v>309</v>
      </c>
      <c r="G976" s="184" t="s">
        <v>1444</v>
      </c>
      <c r="H976" s="137" t="s">
        <v>18</v>
      </c>
      <c r="I976" s="184" t="s">
        <v>113</v>
      </c>
      <c r="J976" s="649">
        <v>1.79999995231628</v>
      </c>
      <c r="K976" s="484"/>
      <c r="L976" s="484"/>
      <c r="M976" s="484"/>
      <c r="N976" s="174">
        <v>200</v>
      </c>
      <c r="O976" s="174"/>
      <c r="P976" s="174"/>
      <c r="Q976" s="174"/>
      <c r="R976" s="175" t="e">
        <f t="shared" si="105"/>
        <v>#DIV/0!</v>
      </c>
      <c r="S976" s="175">
        <f t="shared" si="106"/>
        <v>0</v>
      </c>
      <c r="T976" s="175">
        <f t="shared" si="107"/>
        <v>0</v>
      </c>
      <c r="U976" s="176">
        <f>IF(N976="nio",0,IF(N976&gt;0,VLOOKUP(H976,'3-Productie normen'!A:S,VLOOKUP(N976,'3-Productie normen'!S:T,2,FALSE),FALSE)))</f>
        <v>0</v>
      </c>
      <c r="V976" s="176">
        <f t="shared" si="108"/>
        <v>0</v>
      </c>
      <c r="W976" s="176">
        <f t="shared" si="109"/>
        <v>0</v>
      </c>
      <c r="X976" s="176">
        <f t="shared" si="110"/>
        <v>0</v>
      </c>
      <c r="Y976" s="666">
        <f>VLOOKUP(H976,'3-Productie normen'!A:S,13,FALSE)</f>
        <v>3</v>
      </c>
      <c r="Z976" s="177"/>
      <c r="AB976" s="138">
        <f t="shared" si="111"/>
        <v>359.99999046325598</v>
      </c>
    </row>
    <row r="977" spans="1:28" ht="14.1" customHeight="1">
      <c r="A977" s="152">
        <v>977</v>
      </c>
      <c r="B977" s="171" t="s">
        <v>1002</v>
      </c>
      <c r="C977" s="566" t="s">
        <v>1884</v>
      </c>
      <c r="D977" s="526">
        <v>0</v>
      </c>
      <c r="E977" s="526" t="s">
        <v>1340</v>
      </c>
      <c r="F977" s="184" t="s">
        <v>1046</v>
      </c>
      <c r="G977" s="184" t="s">
        <v>1381</v>
      </c>
      <c r="H977" s="137" t="s">
        <v>1856</v>
      </c>
      <c r="I977" s="184" t="s">
        <v>111</v>
      </c>
      <c r="J977" s="649">
        <v>1.6000000238418599</v>
      </c>
      <c r="K977" s="484"/>
      <c r="L977" s="484"/>
      <c r="M977" s="484"/>
      <c r="N977" s="174">
        <v>200</v>
      </c>
      <c r="O977" s="174"/>
      <c r="P977" s="174"/>
      <c r="Q977" s="174"/>
      <c r="R977" s="175" t="e">
        <f t="shared" si="105"/>
        <v>#DIV/0!</v>
      </c>
      <c r="S977" s="175">
        <f t="shared" si="106"/>
        <v>0</v>
      </c>
      <c r="T977" s="175">
        <f t="shared" si="107"/>
        <v>0</v>
      </c>
      <c r="U977" s="176">
        <f>IF(N977="nio",0,IF(N977&gt;0,VLOOKUP(H977,'3-Productie normen'!A:S,VLOOKUP(N977,'3-Productie normen'!S:T,2,FALSE),FALSE)))</f>
        <v>0</v>
      </c>
      <c r="V977" s="176">
        <f t="shared" si="108"/>
        <v>0</v>
      </c>
      <c r="W977" s="176">
        <f t="shared" si="109"/>
        <v>0</v>
      </c>
      <c r="X977" s="176">
        <f t="shared" si="110"/>
        <v>0</v>
      </c>
      <c r="Y977" s="666">
        <f>VLOOKUP(H977,'3-Productie normen'!A:S,13,FALSE)</f>
        <v>5</v>
      </c>
      <c r="Z977" s="177"/>
      <c r="AB977" s="138">
        <f t="shared" si="111"/>
        <v>320.00000476837198</v>
      </c>
    </row>
    <row r="978" spans="1:28" ht="14.1" customHeight="1">
      <c r="A978" s="152">
        <v>978</v>
      </c>
      <c r="B978" s="171" t="s">
        <v>1002</v>
      </c>
      <c r="C978" s="566" t="s">
        <v>1884</v>
      </c>
      <c r="D978" s="526">
        <v>0</v>
      </c>
      <c r="E978" s="526" t="s">
        <v>1035</v>
      </c>
      <c r="F978" s="184" t="s">
        <v>112</v>
      </c>
      <c r="G978" s="184" t="s">
        <v>1445</v>
      </c>
      <c r="H978" s="184" t="s">
        <v>1</v>
      </c>
      <c r="I978" s="184" t="s">
        <v>111</v>
      </c>
      <c r="J978" s="649">
        <v>1</v>
      </c>
      <c r="K978" s="484"/>
      <c r="L978" s="484"/>
      <c r="M978" s="484"/>
      <c r="N978" s="174">
        <v>200</v>
      </c>
      <c r="O978" s="174"/>
      <c r="P978" s="174"/>
      <c r="Q978" s="174"/>
      <c r="R978" s="175" t="e">
        <f t="shared" si="105"/>
        <v>#DIV/0!</v>
      </c>
      <c r="S978" s="175">
        <f t="shared" si="106"/>
        <v>0</v>
      </c>
      <c r="T978" s="175">
        <f t="shared" si="107"/>
        <v>0</v>
      </c>
      <c r="U978" s="176">
        <f>IF(N978="nio",0,IF(N978&gt;0,VLOOKUP(H978,'3-Productie normen'!A:S,VLOOKUP(N978,'3-Productie normen'!S:T,2,FALSE),FALSE)))</f>
        <v>0</v>
      </c>
      <c r="V978" s="176">
        <f t="shared" si="108"/>
        <v>0</v>
      </c>
      <c r="W978" s="176">
        <f t="shared" si="109"/>
        <v>0</v>
      </c>
      <c r="X978" s="176">
        <f t="shared" si="110"/>
        <v>0</v>
      </c>
      <c r="Y978" s="666">
        <f>VLOOKUP(H978,'3-Productie normen'!A:S,13,FALSE)</f>
        <v>3</v>
      </c>
      <c r="Z978" s="177"/>
      <c r="AB978" s="138">
        <f t="shared" si="111"/>
        <v>200</v>
      </c>
    </row>
    <row r="979" spans="1:28" ht="14.1" customHeight="1">
      <c r="A979" s="152">
        <v>979</v>
      </c>
      <c r="B979" s="171" t="s">
        <v>1002</v>
      </c>
      <c r="C979" s="566" t="s">
        <v>1884</v>
      </c>
      <c r="D979" s="526">
        <v>0</v>
      </c>
      <c r="E979" s="526" t="s">
        <v>1064</v>
      </c>
      <c r="F979" s="184" t="s">
        <v>112</v>
      </c>
      <c r="G979" s="184" t="s">
        <v>1445</v>
      </c>
      <c r="H979" s="184" t="s">
        <v>1</v>
      </c>
      <c r="I979" s="184" t="s">
        <v>111</v>
      </c>
      <c r="J979" s="649">
        <v>1</v>
      </c>
      <c r="K979" s="484"/>
      <c r="L979" s="484"/>
      <c r="M979" s="484"/>
      <c r="N979" s="174">
        <v>200</v>
      </c>
      <c r="O979" s="174"/>
      <c r="P979" s="174"/>
      <c r="Q979" s="174"/>
      <c r="R979" s="175" t="e">
        <f t="shared" si="105"/>
        <v>#DIV/0!</v>
      </c>
      <c r="S979" s="175">
        <f t="shared" si="106"/>
        <v>0</v>
      </c>
      <c r="T979" s="175">
        <f t="shared" si="107"/>
        <v>0</v>
      </c>
      <c r="U979" s="176">
        <f>IF(N979="nio",0,IF(N979&gt;0,VLOOKUP(H979,'3-Productie normen'!A:S,VLOOKUP(N979,'3-Productie normen'!S:T,2,FALSE),FALSE)))</f>
        <v>0</v>
      </c>
      <c r="V979" s="176">
        <f t="shared" si="108"/>
        <v>0</v>
      </c>
      <c r="W979" s="176">
        <f t="shared" si="109"/>
        <v>0</v>
      </c>
      <c r="X979" s="176">
        <f t="shared" si="110"/>
        <v>0</v>
      </c>
      <c r="Y979" s="666">
        <f>VLOOKUP(H979,'3-Productie normen'!A:S,13,FALSE)</f>
        <v>3</v>
      </c>
      <c r="Z979" s="177"/>
      <c r="AB979" s="138">
        <f t="shared" si="111"/>
        <v>200</v>
      </c>
    </row>
    <row r="980" spans="1:28" ht="14.1" customHeight="1">
      <c r="A980" s="152">
        <v>980</v>
      </c>
      <c r="B980" s="171" t="s">
        <v>1002</v>
      </c>
      <c r="C980" s="566" t="s">
        <v>1884</v>
      </c>
      <c r="D980" s="526">
        <v>0</v>
      </c>
      <c r="E980" s="526" t="s">
        <v>1027</v>
      </c>
      <c r="F980" s="184" t="s">
        <v>1031</v>
      </c>
      <c r="G980" s="184" t="s">
        <v>1261</v>
      </c>
      <c r="H980" s="180" t="s">
        <v>223</v>
      </c>
      <c r="I980" s="184" t="s">
        <v>1183</v>
      </c>
      <c r="J980" s="649">
        <v>0</v>
      </c>
      <c r="K980" s="484"/>
      <c r="L980" s="484"/>
      <c r="M980" s="484"/>
      <c r="N980" s="174" t="s">
        <v>223</v>
      </c>
      <c r="O980" s="174"/>
      <c r="P980" s="174"/>
      <c r="Q980" s="174"/>
      <c r="R980" s="175">
        <f t="shared" si="105"/>
        <v>0</v>
      </c>
      <c r="S980" s="175">
        <f t="shared" si="106"/>
        <v>0</v>
      </c>
      <c r="T980" s="175">
        <f t="shared" si="107"/>
        <v>0</v>
      </c>
      <c r="U980" s="176">
        <f>IF(N980="nio",0,IF(N980&gt;0,VLOOKUP(H980,'3-Productie normen'!A:S,VLOOKUP(N980,'3-Productie normen'!S:T,2,FALSE),FALSE)))</f>
        <v>0</v>
      </c>
      <c r="V980" s="176">
        <f t="shared" si="108"/>
        <v>0</v>
      </c>
      <c r="W980" s="176">
        <f t="shared" si="109"/>
        <v>0</v>
      </c>
      <c r="X980" s="176">
        <f t="shared" si="110"/>
        <v>0</v>
      </c>
      <c r="Y980" s="666">
        <f>VLOOKUP(H980,'3-Productie normen'!A:S,13,FALSE)</f>
        <v>0</v>
      </c>
      <c r="Z980" s="177"/>
      <c r="AB980" s="138">
        <f t="shared" si="111"/>
        <v>0</v>
      </c>
    </row>
    <row r="981" spans="1:28" ht="14.1" customHeight="1">
      <c r="A981" s="152">
        <v>981</v>
      </c>
      <c r="B981" s="171" t="s">
        <v>1002</v>
      </c>
      <c r="C981" s="566" t="s">
        <v>1884</v>
      </c>
      <c r="D981" s="526">
        <v>0</v>
      </c>
      <c r="E981" s="526" t="s">
        <v>1044</v>
      </c>
      <c r="F981" s="184" t="s">
        <v>388</v>
      </c>
      <c r="G981" s="184" t="s">
        <v>388</v>
      </c>
      <c r="H981" s="180" t="s">
        <v>223</v>
      </c>
      <c r="I981" s="184" t="s">
        <v>113</v>
      </c>
      <c r="J981" s="649">
        <v>0</v>
      </c>
      <c r="K981" s="484"/>
      <c r="L981" s="484"/>
      <c r="M981" s="484"/>
      <c r="N981" s="174" t="s">
        <v>223</v>
      </c>
      <c r="O981" s="174"/>
      <c r="P981" s="174"/>
      <c r="Q981" s="174"/>
      <c r="R981" s="175">
        <f t="shared" si="105"/>
        <v>0</v>
      </c>
      <c r="S981" s="175">
        <f t="shared" si="106"/>
        <v>0</v>
      </c>
      <c r="T981" s="175">
        <f t="shared" si="107"/>
        <v>0</v>
      </c>
      <c r="U981" s="176">
        <f>IF(N981="nio",0,IF(N981&gt;0,VLOOKUP(H981,'3-Productie normen'!A:S,VLOOKUP(N981,'3-Productie normen'!S:T,2,FALSE),FALSE)))</f>
        <v>0</v>
      </c>
      <c r="V981" s="176">
        <f t="shared" si="108"/>
        <v>0</v>
      </c>
      <c r="W981" s="176">
        <f t="shared" si="109"/>
        <v>0</v>
      </c>
      <c r="X981" s="176">
        <f t="shared" si="110"/>
        <v>0</v>
      </c>
      <c r="Y981" s="666">
        <f>VLOOKUP(H981,'3-Productie normen'!A:S,13,FALSE)</f>
        <v>0</v>
      </c>
      <c r="Z981" s="177"/>
      <c r="AB981" s="138">
        <f t="shared" si="111"/>
        <v>0</v>
      </c>
    </row>
    <row r="982" spans="1:28" ht="14.1" customHeight="1">
      <c r="A982" s="152">
        <v>982</v>
      </c>
      <c r="B982" s="171" t="s">
        <v>1002</v>
      </c>
      <c r="C982" s="566" t="s">
        <v>1884</v>
      </c>
      <c r="D982" s="526">
        <v>0</v>
      </c>
      <c r="E982" s="526" t="s">
        <v>1149</v>
      </c>
      <c r="F982" s="184" t="s">
        <v>1028</v>
      </c>
      <c r="G982" s="184" t="s">
        <v>1446</v>
      </c>
      <c r="H982" s="180" t="s">
        <v>223</v>
      </c>
      <c r="I982" s="184" t="s">
        <v>111</v>
      </c>
      <c r="J982" s="649">
        <v>0</v>
      </c>
      <c r="K982" s="484"/>
      <c r="L982" s="484"/>
      <c r="M982" s="484"/>
      <c r="N982" s="174" t="s">
        <v>223</v>
      </c>
      <c r="O982" s="174"/>
      <c r="P982" s="174"/>
      <c r="Q982" s="174"/>
      <c r="R982" s="175">
        <f t="shared" si="105"/>
        <v>0</v>
      </c>
      <c r="S982" s="175">
        <f t="shared" si="106"/>
        <v>0</v>
      </c>
      <c r="T982" s="175">
        <f t="shared" si="107"/>
        <v>0</v>
      </c>
      <c r="U982" s="176">
        <f>IF(N982="nio",0,IF(N982&gt;0,VLOOKUP(H982,'3-Productie normen'!A:S,VLOOKUP(N982,'3-Productie normen'!S:T,2,FALSE),FALSE)))</f>
        <v>0</v>
      </c>
      <c r="V982" s="176">
        <f t="shared" si="108"/>
        <v>0</v>
      </c>
      <c r="W982" s="176">
        <f t="shared" si="109"/>
        <v>0</v>
      </c>
      <c r="X982" s="176">
        <f t="shared" si="110"/>
        <v>0</v>
      </c>
      <c r="Y982" s="666">
        <f>VLOOKUP(H982,'3-Productie normen'!A:S,13,FALSE)</f>
        <v>0</v>
      </c>
      <c r="Z982" s="177"/>
      <c r="AB982" s="138">
        <f t="shared" si="111"/>
        <v>0</v>
      </c>
    </row>
    <row r="983" spans="1:28" ht="14.1" customHeight="1">
      <c r="A983" s="152">
        <v>983</v>
      </c>
      <c r="B983" s="171" t="s">
        <v>1002</v>
      </c>
      <c r="C983" s="566" t="s">
        <v>1884</v>
      </c>
      <c r="D983" s="526">
        <v>0</v>
      </c>
      <c r="E983" s="526" t="s">
        <v>1095</v>
      </c>
      <c r="F983" s="184" t="s">
        <v>1031</v>
      </c>
      <c r="G983" s="184" t="s">
        <v>1364</v>
      </c>
      <c r="H983" s="180" t="s">
        <v>223</v>
      </c>
      <c r="I983" s="184" t="s">
        <v>114</v>
      </c>
      <c r="J983" s="649">
        <v>0</v>
      </c>
      <c r="K983" s="484"/>
      <c r="L983" s="484"/>
      <c r="M983" s="484"/>
      <c r="N983" s="174" t="s">
        <v>223</v>
      </c>
      <c r="O983" s="174"/>
      <c r="P983" s="174"/>
      <c r="Q983" s="174"/>
      <c r="R983" s="175">
        <f t="shared" si="105"/>
        <v>0</v>
      </c>
      <c r="S983" s="175">
        <f t="shared" si="106"/>
        <v>0</v>
      </c>
      <c r="T983" s="175">
        <f t="shared" si="107"/>
        <v>0</v>
      </c>
      <c r="U983" s="176">
        <f>IF(N983="nio",0,IF(N983&gt;0,VLOOKUP(H983,'3-Productie normen'!A:S,VLOOKUP(N983,'3-Productie normen'!S:T,2,FALSE),FALSE)))</f>
        <v>0</v>
      </c>
      <c r="V983" s="176">
        <f t="shared" si="108"/>
        <v>0</v>
      </c>
      <c r="W983" s="176">
        <f t="shared" si="109"/>
        <v>0</v>
      </c>
      <c r="X983" s="176">
        <f t="shared" si="110"/>
        <v>0</v>
      </c>
      <c r="Y983" s="666">
        <f>VLOOKUP(H983,'3-Productie normen'!A:S,13,FALSE)</f>
        <v>0</v>
      </c>
      <c r="Z983" s="177"/>
      <c r="AB983" s="138">
        <f t="shared" si="111"/>
        <v>0</v>
      </c>
    </row>
    <row r="984" spans="1:28" ht="14.1" customHeight="1">
      <c r="A984" s="152">
        <v>984</v>
      </c>
      <c r="B984" s="171" t="s">
        <v>1002</v>
      </c>
      <c r="C984" s="566" t="s">
        <v>1884</v>
      </c>
      <c r="D984" s="526">
        <v>0</v>
      </c>
      <c r="E984" s="526" t="s">
        <v>1093</v>
      </c>
      <c r="F984" s="184" t="s">
        <v>1028</v>
      </c>
      <c r="G984" s="184" t="s">
        <v>1447</v>
      </c>
      <c r="H984" s="180" t="s">
        <v>223</v>
      </c>
      <c r="I984" s="184" t="s">
        <v>111</v>
      </c>
      <c r="J984" s="649">
        <v>0</v>
      </c>
      <c r="K984" s="484"/>
      <c r="L984" s="484"/>
      <c r="M984" s="484"/>
      <c r="N984" s="174" t="s">
        <v>223</v>
      </c>
      <c r="O984" s="174"/>
      <c r="P984" s="174"/>
      <c r="Q984" s="174"/>
      <c r="R984" s="175">
        <f t="shared" si="105"/>
        <v>0</v>
      </c>
      <c r="S984" s="175">
        <f t="shared" si="106"/>
        <v>0</v>
      </c>
      <c r="T984" s="175">
        <f t="shared" si="107"/>
        <v>0</v>
      </c>
      <c r="U984" s="176">
        <f>IF(N984="nio",0,IF(N984&gt;0,VLOOKUP(H984,'3-Productie normen'!A:S,VLOOKUP(N984,'3-Productie normen'!S:T,2,FALSE),FALSE)))</f>
        <v>0</v>
      </c>
      <c r="V984" s="176">
        <f t="shared" si="108"/>
        <v>0</v>
      </c>
      <c r="W984" s="176">
        <f t="shared" si="109"/>
        <v>0</v>
      </c>
      <c r="X984" s="176">
        <f t="shared" si="110"/>
        <v>0</v>
      </c>
      <c r="Y984" s="666">
        <f>VLOOKUP(H984,'3-Productie normen'!A:S,13,FALSE)</f>
        <v>0</v>
      </c>
      <c r="Z984" s="177"/>
      <c r="AB984" s="138">
        <f t="shared" si="111"/>
        <v>0</v>
      </c>
    </row>
    <row r="985" spans="1:28" ht="14.1" customHeight="1">
      <c r="A985" s="152">
        <v>985</v>
      </c>
      <c r="B985" s="171" t="s">
        <v>1002</v>
      </c>
      <c r="C985" s="566" t="s">
        <v>1884</v>
      </c>
      <c r="D985" s="526">
        <v>0</v>
      </c>
      <c r="E985" s="526" t="s">
        <v>1130</v>
      </c>
      <c r="F985" s="184" t="s">
        <v>1028</v>
      </c>
      <c r="G985" s="184" t="s">
        <v>1446</v>
      </c>
      <c r="H985" s="180" t="s">
        <v>223</v>
      </c>
      <c r="I985" s="184" t="s">
        <v>111</v>
      </c>
      <c r="J985" s="649">
        <v>0</v>
      </c>
      <c r="K985" s="484"/>
      <c r="L985" s="484"/>
      <c r="M985" s="484"/>
      <c r="N985" s="174" t="s">
        <v>223</v>
      </c>
      <c r="O985" s="174"/>
      <c r="P985" s="174"/>
      <c r="Q985" s="174"/>
      <c r="R985" s="175">
        <f t="shared" si="105"/>
        <v>0</v>
      </c>
      <c r="S985" s="175">
        <f t="shared" si="106"/>
        <v>0</v>
      </c>
      <c r="T985" s="175">
        <f t="shared" si="107"/>
        <v>0</v>
      </c>
      <c r="U985" s="176">
        <f>IF(N985="nio",0,IF(N985&gt;0,VLOOKUP(H985,'3-Productie normen'!A:S,VLOOKUP(N985,'3-Productie normen'!S:T,2,FALSE),FALSE)))</f>
        <v>0</v>
      </c>
      <c r="V985" s="176">
        <f t="shared" si="108"/>
        <v>0</v>
      </c>
      <c r="W985" s="176">
        <f t="shared" si="109"/>
        <v>0</v>
      </c>
      <c r="X985" s="176">
        <f t="shared" si="110"/>
        <v>0</v>
      </c>
      <c r="Y985" s="666">
        <f>VLOOKUP(H985,'3-Productie normen'!A:S,13,FALSE)</f>
        <v>0</v>
      </c>
      <c r="Z985" s="177"/>
      <c r="AB985" s="138">
        <f t="shared" si="111"/>
        <v>0</v>
      </c>
    </row>
    <row r="986" spans="1:28" ht="14.1" customHeight="1">
      <c r="A986" s="152">
        <v>986</v>
      </c>
      <c r="B986" s="171" t="s">
        <v>1002</v>
      </c>
      <c r="C986" s="566" t="s">
        <v>1884</v>
      </c>
      <c r="D986" s="526">
        <v>0</v>
      </c>
      <c r="E986" s="526" t="s">
        <v>1081</v>
      </c>
      <c r="F986" s="184" t="s">
        <v>313</v>
      </c>
      <c r="G986" s="184" t="s">
        <v>1256</v>
      </c>
      <c r="H986" s="180" t="s">
        <v>223</v>
      </c>
      <c r="I986" s="184" t="s">
        <v>321</v>
      </c>
      <c r="J986" s="649">
        <v>0</v>
      </c>
      <c r="K986" s="484"/>
      <c r="L986" s="484"/>
      <c r="M986" s="484"/>
      <c r="N986" s="174" t="s">
        <v>223</v>
      </c>
      <c r="O986" s="174"/>
      <c r="P986" s="174"/>
      <c r="Q986" s="174"/>
      <c r="R986" s="175">
        <f t="shared" si="105"/>
        <v>0</v>
      </c>
      <c r="S986" s="175">
        <f t="shared" si="106"/>
        <v>0</v>
      </c>
      <c r="T986" s="175">
        <f t="shared" si="107"/>
        <v>0</v>
      </c>
      <c r="U986" s="176">
        <f>IF(N986="nio",0,IF(N986&gt;0,VLOOKUP(H986,'3-Productie normen'!A:S,VLOOKUP(N986,'3-Productie normen'!S:T,2,FALSE),FALSE)))</f>
        <v>0</v>
      </c>
      <c r="V986" s="176">
        <f t="shared" si="108"/>
        <v>0</v>
      </c>
      <c r="W986" s="176">
        <f t="shared" si="109"/>
        <v>0</v>
      </c>
      <c r="X986" s="176">
        <f t="shared" si="110"/>
        <v>0</v>
      </c>
      <c r="Y986" s="666">
        <f>VLOOKUP(H986,'3-Productie normen'!A:S,13,FALSE)</f>
        <v>0</v>
      </c>
      <c r="Z986" s="177"/>
      <c r="AB986" s="138">
        <f t="shared" si="111"/>
        <v>0</v>
      </c>
    </row>
    <row r="987" spans="1:28" ht="14.1" customHeight="1">
      <c r="A987" s="152">
        <v>987</v>
      </c>
      <c r="B987" s="171" t="s">
        <v>1002</v>
      </c>
      <c r="C987" s="566" t="s">
        <v>1884</v>
      </c>
      <c r="D987" s="526">
        <v>0</v>
      </c>
      <c r="E987" s="526" t="s">
        <v>1343</v>
      </c>
      <c r="F987" s="184" t="s">
        <v>1031</v>
      </c>
      <c r="G987" s="184" t="s">
        <v>1261</v>
      </c>
      <c r="H987" s="180" t="s">
        <v>223</v>
      </c>
      <c r="I987" s="184" t="s">
        <v>111</v>
      </c>
      <c r="J987" s="649">
        <v>0</v>
      </c>
      <c r="K987" s="484"/>
      <c r="L987" s="484"/>
      <c r="M987" s="484"/>
      <c r="N987" s="174" t="s">
        <v>223</v>
      </c>
      <c r="O987" s="174"/>
      <c r="P987" s="174"/>
      <c r="Q987" s="174"/>
      <c r="R987" s="175">
        <f t="shared" si="105"/>
        <v>0</v>
      </c>
      <c r="S987" s="175">
        <f t="shared" si="106"/>
        <v>0</v>
      </c>
      <c r="T987" s="175">
        <f t="shared" si="107"/>
        <v>0</v>
      </c>
      <c r="U987" s="176">
        <f>IF(N987="nio",0,IF(N987&gt;0,VLOOKUP(H987,'3-Productie normen'!A:S,VLOOKUP(N987,'3-Productie normen'!S:T,2,FALSE),FALSE)))</f>
        <v>0</v>
      </c>
      <c r="V987" s="176">
        <f t="shared" si="108"/>
        <v>0</v>
      </c>
      <c r="W987" s="176">
        <f t="shared" si="109"/>
        <v>0</v>
      </c>
      <c r="X987" s="176">
        <f t="shared" si="110"/>
        <v>0</v>
      </c>
      <c r="Y987" s="666">
        <f>VLOOKUP(H987,'3-Productie normen'!A:S,13,FALSE)</f>
        <v>0</v>
      </c>
      <c r="Z987" s="177"/>
      <c r="AB987" s="138">
        <f t="shared" si="111"/>
        <v>0</v>
      </c>
    </row>
    <row r="988" spans="1:28" ht="14.1" customHeight="1">
      <c r="A988" s="152">
        <v>988</v>
      </c>
      <c r="B988" s="171" t="s">
        <v>1002</v>
      </c>
      <c r="C988" s="566" t="s">
        <v>1884</v>
      </c>
      <c r="D988" s="526">
        <v>0</v>
      </c>
      <c r="E988" s="526" t="s">
        <v>1109</v>
      </c>
      <c r="F988" s="184" t="s">
        <v>1028</v>
      </c>
      <c r="G988" s="184" t="s">
        <v>1447</v>
      </c>
      <c r="H988" s="180" t="s">
        <v>223</v>
      </c>
      <c r="I988" s="184" t="s">
        <v>111</v>
      </c>
      <c r="J988" s="649">
        <v>0</v>
      </c>
      <c r="K988" s="484"/>
      <c r="L988" s="484"/>
      <c r="M988" s="484"/>
      <c r="N988" s="174" t="s">
        <v>223</v>
      </c>
      <c r="O988" s="174"/>
      <c r="P988" s="174"/>
      <c r="Q988" s="174"/>
      <c r="R988" s="175">
        <f t="shared" si="105"/>
        <v>0</v>
      </c>
      <c r="S988" s="175">
        <f t="shared" si="106"/>
        <v>0</v>
      </c>
      <c r="T988" s="175">
        <f t="shared" si="107"/>
        <v>0</v>
      </c>
      <c r="U988" s="176">
        <f>IF(N988="nio",0,IF(N988&gt;0,VLOOKUP(H988,'3-Productie normen'!A:S,VLOOKUP(N988,'3-Productie normen'!S:T,2,FALSE),FALSE)))</f>
        <v>0</v>
      </c>
      <c r="V988" s="176">
        <f t="shared" si="108"/>
        <v>0</v>
      </c>
      <c r="W988" s="176">
        <f t="shared" si="109"/>
        <v>0</v>
      </c>
      <c r="X988" s="176">
        <f t="shared" si="110"/>
        <v>0</v>
      </c>
      <c r="Y988" s="666">
        <f>VLOOKUP(H988,'3-Productie normen'!A:S,13,FALSE)</f>
        <v>0</v>
      </c>
      <c r="Z988" s="177"/>
      <c r="AB988" s="138">
        <f t="shared" si="111"/>
        <v>0</v>
      </c>
    </row>
    <row r="989" spans="1:28" ht="14.1" customHeight="1">
      <c r="A989" s="152">
        <v>989</v>
      </c>
      <c r="B989" s="171" t="s">
        <v>1003</v>
      </c>
      <c r="C989" s="171" t="s">
        <v>1925</v>
      </c>
      <c r="D989" s="526">
        <v>1</v>
      </c>
      <c r="E989" s="526" t="s">
        <v>1067</v>
      </c>
      <c r="F989" s="184" t="s">
        <v>609</v>
      </c>
      <c r="G989" s="184"/>
      <c r="H989" s="137" t="s">
        <v>234</v>
      </c>
      <c r="I989" s="184" t="s">
        <v>1183</v>
      </c>
      <c r="J989" s="649">
        <v>65.699996948242202</v>
      </c>
      <c r="K989" s="484"/>
      <c r="L989" s="484"/>
      <c r="M989" s="484"/>
      <c r="N989" s="174">
        <v>52</v>
      </c>
      <c r="O989" s="174"/>
      <c r="P989" s="174"/>
      <c r="Q989" s="174"/>
      <c r="R989" s="175" t="e">
        <f t="shared" si="105"/>
        <v>#DIV/0!</v>
      </c>
      <c r="S989" s="175">
        <f t="shared" si="106"/>
        <v>0</v>
      </c>
      <c r="T989" s="175">
        <f t="shared" si="107"/>
        <v>0</v>
      </c>
      <c r="U989" s="176">
        <f>IF(N989="nio",0,IF(N989&gt;0,VLOOKUP(H989,'3-Productie normen'!A:S,VLOOKUP(N989,'3-Productie normen'!S:T,2,FALSE),FALSE)))</f>
        <v>0</v>
      </c>
      <c r="V989" s="176">
        <f t="shared" si="108"/>
        <v>0</v>
      </c>
      <c r="W989" s="176">
        <f t="shared" si="109"/>
        <v>0</v>
      </c>
      <c r="X989" s="176">
        <f t="shared" si="110"/>
        <v>0</v>
      </c>
      <c r="Y989" s="666">
        <f>VLOOKUP(H989,'3-Productie normen'!A:S,13,FALSE)</f>
        <v>1</v>
      </c>
      <c r="Z989" s="177"/>
      <c r="AB989" s="138">
        <f t="shared" si="111"/>
        <v>3416.3998413085947</v>
      </c>
    </row>
    <row r="990" spans="1:28" ht="14.1" customHeight="1">
      <c r="A990" s="152">
        <v>990</v>
      </c>
      <c r="B990" s="171" t="s">
        <v>1003</v>
      </c>
      <c r="C990" s="171" t="s">
        <v>1925</v>
      </c>
      <c r="D990" s="526">
        <v>0</v>
      </c>
      <c r="E990" s="526" t="s">
        <v>1043</v>
      </c>
      <c r="F990" s="184" t="s">
        <v>281</v>
      </c>
      <c r="G990" s="184"/>
      <c r="H990" s="173" t="s">
        <v>1857</v>
      </c>
      <c r="I990" s="184" t="s">
        <v>1183</v>
      </c>
      <c r="J990" s="649">
        <v>41.5</v>
      </c>
      <c r="K990" s="484"/>
      <c r="L990" s="484"/>
      <c r="M990" s="484"/>
      <c r="N990" s="174">
        <v>52</v>
      </c>
      <c r="O990" s="174"/>
      <c r="P990" s="174"/>
      <c r="Q990" s="174"/>
      <c r="R990" s="175" t="e">
        <f t="shared" si="105"/>
        <v>#DIV/0!</v>
      </c>
      <c r="S990" s="175">
        <f t="shared" si="106"/>
        <v>0</v>
      </c>
      <c r="T990" s="175">
        <f t="shared" si="107"/>
        <v>0</v>
      </c>
      <c r="U990" s="176">
        <f>IF(N990="nio",0,IF(N990&gt;0,VLOOKUP(H990,'3-Productie normen'!A:S,VLOOKUP(N990,'3-Productie normen'!S:T,2,FALSE),FALSE)))</f>
        <v>0</v>
      </c>
      <c r="V990" s="176">
        <f t="shared" si="108"/>
        <v>0</v>
      </c>
      <c r="W990" s="176">
        <f t="shared" si="109"/>
        <v>0</v>
      </c>
      <c r="X990" s="176">
        <f t="shared" si="110"/>
        <v>0</v>
      </c>
      <c r="Y990" s="666">
        <f>VLOOKUP(H990,'3-Productie normen'!A:S,13,FALSE)</f>
        <v>1</v>
      </c>
      <c r="Z990" s="177"/>
      <c r="AB990" s="138">
        <f t="shared" si="111"/>
        <v>2158</v>
      </c>
    </row>
    <row r="991" spans="1:28" ht="14.1" customHeight="1">
      <c r="A991" s="152">
        <v>991</v>
      </c>
      <c r="B991" s="171" t="s">
        <v>1003</v>
      </c>
      <c r="C991" s="171" t="s">
        <v>1925</v>
      </c>
      <c r="D991" s="526">
        <v>0</v>
      </c>
      <c r="E991" s="526" t="s">
        <v>1029</v>
      </c>
      <c r="F991" s="184" t="s">
        <v>1046</v>
      </c>
      <c r="G991" s="184" t="s">
        <v>1448</v>
      </c>
      <c r="H991" s="137" t="s">
        <v>1856</v>
      </c>
      <c r="I991" s="184" t="s">
        <v>1449</v>
      </c>
      <c r="J991" s="649">
        <v>27.899999618530298</v>
      </c>
      <c r="K991" s="484"/>
      <c r="L991" s="484"/>
      <c r="M991" s="484"/>
      <c r="N991" s="174">
        <v>52</v>
      </c>
      <c r="O991" s="174"/>
      <c r="P991" s="174"/>
      <c r="Q991" s="174"/>
      <c r="R991" s="175" t="e">
        <f t="shared" si="105"/>
        <v>#DIV/0!</v>
      </c>
      <c r="S991" s="175">
        <f t="shared" si="106"/>
        <v>0</v>
      </c>
      <c r="T991" s="175">
        <f t="shared" si="107"/>
        <v>0</v>
      </c>
      <c r="U991" s="176">
        <f>IF(N991="nio",0,IF(N991&gt;0,VLOOKUP(H991,'3-Productie normen'!A:S,VLOOKUP(N991,'3-Productie normen'!S:T,2,FALSE),FALSE)))</f>
        <v>0</v>
      </c>
      <c r="V991" s="176">
        <f t="shared" si="108"/>
        <v>0</v>
      </c>
      <c r="W991" s="176">
        <f t="shared" si="109"/>
        <v>0</v>
      </c>
      <c r="X991" s="176">
        <f t="shared" si="110"/>
        <v>0</v>
      </c>
      <c r="Y991" s="666">
        <f>VLOOKUP(H991,'3-Productie normen'!A:S,13,FALSE)</f>
        <v>5</v>
      </c>
      <c r="Z991" s="177"/>
      <c r="AB991" s="138">
        <f t="shared" si="111"/>
        <v>1450.7999801635756</v>
      </c>
    </row>
    <row r="992" spans="1:28" ht="14.1" customHeight="1">
      <c r="A992" s="152">
        <v>992</v>
      </c>
      <c r="B992" s="171" t="s">
        <v>1003</v>
      </c>
      <c r="C992" s="171" t="s">
        <v>1925</v>
      </c>
      <c r="D992" s="526">
        <v>-1</v>
      </c>
      <c r="E992" s="526" t="s">
        <v>1294</v>
      </c>
      <c r="F992" s="184" t="s">
        <v>1028</v>
      </c>
      <c r="G992" s="184" t="s">
        <v>393</v>
      </c>
      <c r="H992" s="184" t="s">
        <v>458</v>
      </c>
      <c r="I992" s="184" t="s">
        <v>320</v>
      </c>
      <c r="J992" s="649">
        <v>27.299999237060501</v>
      </c>
      <c r="K992" s="484"/>
      <c r="L992" s="484"/>
      <c r="M992" s="484"/>
      <c r="N992" s="174">
        <v>12</v>
      </c>
      <c r="O992" s="174"/>
      <c r="P992" s="174"/>
      <c r="Q992" s="174"/>
      <c r="R992" s="175" t="e">
        <f t="shared" si="105"/>
        <v>#DIV/0!</v>
      </c>
      <c r="S992" s="175">
        <f t="shared" si="106"/>
        <v>0</v>
      </c>
      <c r="T992" s="175">
        <f t="shared" si="107"/>
        <v>0</v>
      </c>
      <c r="U992" s="176">
        <f>IF(N992="nio",0,IF(N992&gt;0,VLOOKUP(H992,'3-Productie normen'!A:S,VLOOKUP(N992,'3-Productie normen'!S:T,2,FALSE),FALSE)))</f>
        <v>0</v>
      </c>
      <c r="V992" s="176">
        <f t="shared" si="108"/>
        <v>0</v>
      </c>
      <c r="W992" s="176">
        <f t="shared" si="109"/>
        <v>0</v>
      </c>
      <c r="X992" s="176">
        <f t="shared" si="110"/>
        <v>0</v>
      </c>
      <c r="Y992" s="666">
        <f>VLOOKUP(H992,'3-Productie normen'!A:S,13,FALSE)</f>
        <v>5</v>
      </c>
      <c r="Z992" s="177"/>
      <c r="AB992" s="138">
        <f t="shared" si="111"/>
        <v>327.59999084472599</v>
      </c>
    </row>
    <row r="993" spans="1:28" ht="14.1" customHeight="1">
      <c r="A993" s="152">
        <v>993</v>
      </c>
      <c r="B993" s="171" t="s">
        <v>1003</v>
      </c>
      <c r="C993" s="171" t="s">
        <v>1925</v>
      </c>
      <c r="D993" s="526">
        <v>1</v>
      </c>
      <c r="E993" s="526" t="s">
        <v>1063</v>
      </c>
      <c r="F993" s="184" t="s">
        <v>281</v>
      </c>
      <c r="G993" s="184"/>
      <c r="H993" s="173" t="s">
        <v>1857</v>
      </c>
      <c r="I993" s="184" t="s">
        <v>1183</v>
      </c>
      <c r="J993" s="649">
        <v>19.200000762939499</v>
      </c>
      <c r="K993" s="484"/>
      <c r="L993" s="484"/>
      <c r="M993" s="484"/>
      <c r="N993" s="174">
        <v>52</v>
      </c>
      <c r="O993" s="174"/>
      <c r="P993" s="174"/>
      <c r="Q993" s="174"/>
      <c r="R993" s="175" t="e">
        <f t="shared" si="105"/>
        <v>#DIV/0!</v>
      </c>
      <c r="S993" s="175">
        <f t="shared" si="106"/>
        <v>0</v>
      </c>
      <c r="T993" s="175">
        <f t="shared" si="107"/>
        <v>0</v>
      </c>
      <c r="U993" s="176">
        <f>IF(N993="nio",0,IF(N993&gt;0,VLOOKUP(H993,'3-Productie normen'!A:S,VLOOKUP(N993,'3-Productie normen'!S:T,2,FALSE),FALSE)))</f>
        <v>0</v>
      </c>
      <c r="V993" s="176">
        <f t="shared" si="108"/>
        <v>0</v>
      </c>
      <c r="W993" s="176">
        <f t="shared" si="109"/>
        <v>0</v>
      </c>
      <c r="X993" s="176">
        <f t="shared" si="110"/>
        <v>0</v>
      </c>
      <c r="Y993" s="666">
        <f>VLOOKUP(H993,'3-Productie normen'!A:S,13,FALSE)</f>
        <v>1</v>
      </c>
      <c r="Z993" s="177"/>
      <c r="AB993" s="138">
        <f t="shared" si="111"/>
        <v>998.40003967285395</v>
      </c>
    </row>
    <row r="994" spans="1:28" ht="14.1" customHeight="1">
      <c r="A994" s="152">
        <v>994</v>
      </c>
      <c r="B994" s="171" t="s">
        <v>1003</v>
      </c>
      <c r="C994" s="171" t="s">
        <v>1925</v>
      </c>
      <c r="D994" s="526">
        <v>1</v>
      </c>
      <c r="E994" s="526" t="s">
        <v>1065</v>
      </c>
      <c r="F994" s="184" t="s">
        <v>1046</v>
      </c>
      <c r="G994" s="184" t="s">
        <v>1448</v>
      </c>
      <c r="H994" s="137" t="s">
        <v>1856</v>
      </c>
      <c r="I994" s="184" t="s">
        <v>1183</v>
      </c>
      <c r="J994" s="649">
        <v>14.5</v>
      </c>
      <c r="K994" s="484"/>
      <c r="L994" s="484"/>
      <c r="M994" s="484"/>
      <c r="N994" s="174">
        <v>52</v>
      </c>
      <c r="O994" s="174"/>
      <c r="P994" s="174"/>
      <c r="Q994" s="174"/>
      <c r="R994" s="175" t="e">
        <f t="shared" si="105"/>
        <v>#DIV/0!</v>
      </c>
      <c r="S994" s="175">
        <f t="shared" si="106"/>
        <v>0</v>
      </c>
      <c r="T994" s="175">
        <f t="shared" si="107"/>
        <v>0</v>
      </c>
      <c r="U994" s="176">
        <f>IF(N994="nio",0,IF(N994&gt;0,VLOOKUP(H994,'3-Productie normen'!A:S,VLOOKUP(N994,'3-Productie normen'!S:T,2,FALSE),FALSE)))</f>
        <v>0</v>
      </c>
      <c r="V994" s="176">
        <f t="shared" si="108"/>
        <v>0</v>
      </c>
      <c r="W994" s="176">
        <f t="shared" si="109"/>
        <v>0</v>
      </c>
      <c r="X994" s="176">
        <f t="shared" si="110"/>
        <v>0</v>
      </c>
      <c r="Y994" s="666">
        <f>VLOOKUP(H994,'3-Productie normen'!A:S,13,FALSE)</f>
        <v>5</v>
      </c>
      <c r="Z994" s="177"/>
      <c r="AB994" s="138">
        <f t="shared" si="111"/>
        <v>754</v>
      </c>
    </row>
    <row r="995" spans="1:28" ht="14.1" customHeight="1">
      <c r="A995" s="152">
        <v>995</v>
      </c>
      <c r="B995" s="171" t="s">
        <v>1003</v>
      </c>
      <c r="C995" s="171" t="s">
        <v>1925</v>
      </c>
      <c r="D995" s="526">
        <v>1</v>
      </c>
      <c r="E995" s="526" t="s">
        <v>1038</v>
      </c>
      <c r="F995" s="184" t="s">
        <v>355</v>
      </c>
      <c r="G995" s="184" t="s">
        <v>1450</v>
      </c>
      <c r="H995" s="137" t="s">
        <v>368</v>
      </c>
      <c r="I995" s="184" t="s">
        <v>1033</v>
      </c>
      <c r="J995" s="649">
        <v>11.5</v>
      </c>
      <c r="K995" s="484"/>
      <c r="L995" s="484"/>
      <c r="M995" s="484"/>
      <c r="N995" s="174">
        <v>52</v>
      </c>
      <c r="O995" s="174"/>
      <c r="P995" s="174"/>
      <c r="Q995" s="174"/>
      <c r="R995" s="175" t="e">
        <f t="shared" si="105"/>
        <v>#DIV/0!</v>
      </c>
      <c r="S995" s="175">
        <f t="shared" si="106"/>
        <v>0</v>
      </c>
      <c r="T995" s="175">
        <f t="shared" si="107"/>
        <v>0</v>
      </c>
      <c r="U995" s="176">
        <f>IF(N995="nio",0,IF(N995&gt;0,VLOOKUP(H995,'3-Productie normen'!A:S,VLOOKUP(N995,'3-Productie normen'!S:T,2,FALSE),FALSE)))</f>
        <v>0</v>
      </c>
      <c r="V995" s="176">
        <f t="shared" si="108"/>
        <v>0</v>
      </c>
      <c r="W995" s="176">
        <f t="shared" si="109"/>
        <v>0</v>
      </c>
      <c r="X995" s="176">
        <f t="shared" si="110"/>
        <v>0</v>
      </c>
      <c r="Y995" s="666">
        <f>VLOOKUP(H995,'3-Productie normen'!A:S,13,FALSE)</f>
        <v>5</v>
      </c>
      <c r="Z995" s="177"/>
      <c r="AB995" s="138">
        <f t="shared" si="111"/>
        <v>598</v>
      </c>
    </row>
    <row r="996" spans="1:28" ht="14.1" customHeight="1">
      <c r="A996" s="152">
        <v>996</v>
      </c>
      <c r="B996" s="171" t="s">
        <v>1003</v>
      </c>
      <c r="C996" s="171" t="s">
        <v>1925</v>
      </c>
      <c r="D996" s="526">
        <v>0</v>
      </c>
      <c r="E996" s="526" t="s">
        <v>1039</v>
      </c>
      <c r="F996" s="184" t="s">
        <v>281</v>
      </c>
      <c r="G996" s="184"/>
      <c r="H996" s="173" t="s">
        <v>1857</v>
      </c>
      <c r="I996" s="184" t="s">
        <v>1183</v>
      </c>
      <c r="J996" s="649">
        <v>11.5</v>
      </c>
      <c r="K996" s="484"/>
      <c r="L996" s="484"/>
      <c r="M996" s="484"/>
      <c r="N996" s="174">
        <v>52</v>
      </c>
      <c r="O996" s="174"/>
      <c r="P996" s="174"/>
      <c r="Q996" s="174"/>
      <c r="R996" s="175" t="e">
        <f t="shared" si="105"/>
        <v>#DIV/0!</v>
      </c>
      <c r="S996" s="175">
        <f t="shared" si="106"/>
        <v>0</v>
      </c>
      <c r="T996" s="175">
        <f t="shared" si="107"/>
        <v>0</v>
      </c>
      <c r="U996" s="176">
        <f>IF(N996="nio",0,IF(N996&gt;0,VLOOKUP(H996,'3-Productie normen'!A:S,VLOOKUP(N996,'3-Productie normen'!S:T,2,FALSE),FALSE)))</f>
        <v>0</v>
      </c>
      <c r="V996" s="176">
        <f t="shared" si="108"/>
        <v>0</v>
      </c>
      <c r="W996" s="176">
        <f t="shared" si="109"/>
        <v>0</v>
      </c>
      <c r="X996" s="176">
        <f t="shared" si="110"/>
        <v>0</v>
      </c>
      <c r="Y996" s="666">
        <f>VLOOKUP(H996,'3-Productie normen'!A:S,13,FALSE)</f>
        <v>1</v>
      </c>
      <c r="Z996" s="177"/>
      <c r="AB996" s="138">
        <f t="shared" si="111"/>
        <v>598</v>
      </c>
    </row>
    <row r="997" spans="1:28" ht="14.1" customHeight="1">
      <c r="A997" s="152">
        <v>997</v>
      </c>
      <c r="B997" s="171" t="s">
        <v>1003</v>
      </c>
      <c r="C997" s="171" t="s">
        <v>1925</v>
      </c>
      <c r="D997" s="526">
        <v>0</v>
      </c>
      <c r="E997" s="526" t="s">
        <v>1044</v>
      </c>
      <c r="F997" s="184" t="s">
        <v>281</v>
      </c>
      <c r="G997" s="184"/>
      <c r="H997" s="173" t="s">
        <v>1857</v>
      </c>
      <c r="I997" s="184" t="s">
        <v>1183</v>
      </c>
      <c r="J997" s="649">
        <v>11.5</v>
      </c>
      <c r="K997" s="484"/>
      <c r="L997" s="484"/>
      <c r="M997" s="484"/>
      <c r="N997" s="174">
        <v>52</v>
      </c>
      <c r="O997" s="174"/>
      <c r="P997" s="174"/>
      <c r="Q997" s="174"/>
      <c r="R997" s="175" t="e">
        <f t="shared" si="105"/>
        <v>#DIV/0!</v>
      </c>
      <c r="S997" s="175">
        <f t="shared" si="106"/>
        <v>0</v>
      </c>
      <c r="T997" s="175">
        <f t="shared" si="107"/>
        <v>0</v>
      </c>
      <c r="U997" s="176">
        <f>IF(N997="nio",0,IF(N997&gt;0,VLOOKUP(H997,'3-Productie normen'!A:S,VLOOKUP(N997,'3-Productie normen'!S:T,2,FALSE),FALSE)))</f>
        <v>0</v>
      </c>
      <c r="V997" s="176">
        <f t="shared" si="108"/>
        <v>0</v>
      </c>
      <c r="W997" s="176">
        <f t="shared" si="109"/>
        <v>0</v>
      </c>
      <c r="X997" s="176">
        <f t="shared" si="110"/>
        <v>0</v>
      </c>
      <c r="Y997" s="666">
        <f>VLOOKUP(H997,'3-Productie normen'!A:S,13,FALSE)</f>
        <v>1</v>
      </c>
      <c r="Z997" s="177"/>
      <c r="AB997" s="138">
        <f t="shared" si="111"/>
        <v>598</v>
      </c>
    </row>
    <row r="998" spans="1:28" ht="14.1" customHeight="1">
      <c r="A998" s="152">
        <v>998</v>
      </c>
      <c r="B998" s="171" t="s">
        <v>1003</v>
      </c>
      <c r="C998" s="171" t="s">
        <v>1925</v>
      </c>
      <c r="D998" s="526">
        <v>0</v>
      </c>
      <c r="E998" s="526" t="s">
        <v>1053</v>
      </c>
      <c r="F998" s="184" t="s">
        <v>281</v>
      </c>
      <c r="G998" s="184"/>
      <c r="H998" s="173" t="s">
        <v>1857</v>
      </c>
      <c r="I998" s="184" t="s">
        <v>1183</v>
      </c>
      <c r="J998" s="649">
        <v>10.1000003814697</v>
      </c>
      <c r="K998" s="484"/>
      <c r="L998" s="484"/>
      <c r="M998" s="484"/>
      <c r="N998" s="174">
        <v>52</v>
      </c>
      <c r="O998" s="174"/>
      <c r="P998" s="174"/>
      <c r="Q998" s="174"/>
      <c r="R998" s="175" t="e">
        <f t="shared" si="105"/>
        <v>#DIV/0!</v>
      </c>
      <c r="S998" s="175">
        <f t="shared" si="106"/>
        <v>0</v>
      </c>
      <c r="T998" s="175">
        <f t="shared" si="107"/>
        <v>0</v>
      </c>
      <c r="U998" s="176">
        <f>IF(N998="nio",0,IF(N998&gt;0,VLOOKUP(H998,'3-Productie normen'!A:S,VLOOKUP(N998,'3-Productie normen'!S:T,2,FALSE),FALSE)))</f>
        <v>0</v>
      </c>
      <c r="V998" s="176">
        <f t="shared" si="108"/>
        <v>0</v>
      </c>
      <c r="W998" s="176">
        <f t="shared" si="109"/>
        <v>0</v>
      </c>
      <c r="X998" s="176">
        <f t="shared" si="110"/>
        <v>0</v>
      </c>
      <c r="Y998" s="666">
        <f>VLOOKUP(H998,'3-Productie normen'!A:S,13,FALSE)</f>
        <v>1</v>
      </c>
      <c r="Z998" s="177"/>
      <c r="AB998" s="138">
        <f t="shared" si="111"/>
        <v>525.20001983642442</v>
      </c>
    </row>
    <row r="999" spans="1:28" ht="14.1" customHeight="1">
      <c r="A999" s="152">
        <v>999</v>
      </c>
      <c r="B999" s="171" t="s">
        <v>1003</v>
      </c>
      <c r="C999" s="171" t="s">
        <v>1925</v>
      </c>
      <c r="D999" s="526">
        <v>1</v>
      </c>
      <c r="E999" s="526" t="s">
        <v>1059</v>
      </c>
      <c r="F999" s="184" t="s">
        <v>1046</v>
      </c>
      <c r="G999" s="184" t="s">
        <v>1060</v>
      </c>
      <c r="H999" s="137" t="s">
        <v>1856</v>
      </c>
      <c r="I999" s="184" t="s">
        <v>1183</v>
      </c>
      <c r="J999" s="649">
        <v>6.1500000953674299</v>
      </c>
      <c r="K999" s="484"/>
      <c r="L999" s="484"/>
      <c r="M999" s="484"/>
      <c r="N999" s="174">
        <v>52</v>
      </c>
      <c r="O999" s="174"/>
      <c r="P999" s="174"/>
      <c r="Q999" s="174"/>
      <c r="R999" s="175" t="e">
        <f t="shared" si="105"/>
        <v>#DIV/0!</v>
      </c>
      <c r="S999" s="175">
        <f t="shared" si="106"/>
        <v>0</v>
      </c>
      <c r="T999" s="175">
        <f t="shared" si="107"/>
        <v>0</v>
      </c>
      <c r="U999" s="176">
        <f>IF(N999="nio",0,IF(N999&gt;0,VLOOKUP(H999,'3-Productie normen'!A:S,VLOOKUP(N999,'3-Productie normen'!S:T,2,FALSE),FALSE)))</f>
        <v>0</v>
      </c>
      <c r="V999" s="176">
        <f t="shared" si="108"/>
        <v>0</v>
      </c>
      <c r="W999" s="176">
        <f t="shared" si="109"/>
        <v>0</v>
      </c>
      <c r="X999" s="176">
        <f t="shared" si="110"/>
        <v>0</v>
      </c>
      <c r="Y999" s="666">
        <f>VLOOKUP(H999,'3-Productie normen'!A:S,13,FALSE)</f>
        <v>5</v>
      </c>
      <c r="Z999" s="177"/>
      <c r="AB999" s="138">
        <f t="shared" si="111"/>
        <v>319.80000495910633</v>
      </c>
    </row>
    <row r="1000" spans="1:28" ht="14.1" customHeight="1">
      <c r="A1000" s="152">
        <v>1000</v>
      </c>
      <c r="B1000" s="171" t="s">
        <v>1003</v>
      </c>
      <c r="C1000" s="171" t="s">
        <v>1925</v>
      </c>
      <c r="D1000" s="526">
        <v>0</v>
      </c>
      <c r="E1000" s="526" t="s">
        <v>1054</v>
      </c>
      <c r="F1000" s="184" t="s">
        <v>360</v>
      </c>
      <c r="G1000" s="184"/>
      <c r="H1000" s="184" t="s">
        <v>1858</v>
      </c>
      <c r="I1000" s="184" t="s">
        <v>113</v>
      </c>
      <c r="J1000" s="649">
        <v>6.0599999427795401</v>
      </c>
      <c r="K1000" s="484"/>
      <c r="L1000" s="484"/>
      <c r="M1000" s="484"/>
      <c r="N1000" s="174">
        <v>52</v>
      </c>
      <c r="O1000" s="174"/>
      <c r="P1000" s="174"/>
      <c r="Q1000" s="174"/>
      <c r="R1000" s="175" t="e">
        <f t="shared" si="105"/>
        <v>#DIV/0!</v>
      </c>
      <c r="S1000" s="175">
        <f t="shared" si="106"/>
        <v>0</v>
      </c>
      <c r="T1000" s="175">
        <f t="shared" si="107"/>
        <v>0</v>
      </c>
      <c r="U1000" s="176">
        <f>IF(N1000="nio",0,IF(N1000&gt;0,VLOOKUP(H1000,'3-Productie normen'!A:S,VLOOKUP(N1000,'3-Productie normen'!S:T,2,FALSE),FALSE)))</f>
        <v>0</v>
      </c>
      <c r="V1000" s="176">
        <f t="shared" si="108"/>
        <v>0</v>
      </c>
      <c r="W1000" s="176">
        <f t="shared" si="109"/>
        <v>0</v>
      </c>
      <c r="X1000" s="176">
        <f t="shared" si="110"/>
        <v>0</v>
      </c>
      <c r="Y1000" s="666">
        <f>VLOOKUP(H1000,'3-Productie normen'!A:S,13,FALSE)</f>
        <v>2</v>
      </c>
      <c r="Z1000" s="177"/>
      <c r="AB1000" s="138">
        <f t="shared" si="111"/>
        <v>315.11999702453608</v>
      </c>
    </row>
    <row r="1001" spans="1:28" ht="14.1" customHeight="1">
      <c r="A1001" s="152">
        <v>1001</v>
      </c>
      <c r="B1001" s="171" t="s">
        <v>1003</v>
      </c>
      <c r="C1001" s="171" t="s">
        <v>1925</v>
      </c>
      <c r="D1001" s="526">
        <v>1</v>
      </c>
      <c r="E1001" s="526" t="s">
        <v>1066</v>
      </c>
      <c r="F1001" s="184" t="s">
        <v>360</v>
      </c>
      <c r="G1001" s="184"/>
      <c r="H1001" s="184" t="s">
        <v>1858</v>
      </c>
      <c r="I1001" s="184" t="s">
        <v>111</v>
      </c>
      <c r="J1001" s="649">
        <v>3.9500000476837198</v>
      </c>
      <c r="K1001" s="484"/>
      <c r="L1001" s="484"/>
      <c r="M1001" s="484"/>
      <c r="N1001" s="174">
        <v>52</v>
      </c>
      <c r="O1001" s="174"/>
      <c r="P1001" s="174"/>
      <c r="Q1001" s="174"/>
      <c r="R1001" s="175" t="e">
        <f t="shared" si="105"/>
        <v>#DIV/0!</v>
      </c>
      <c r="S1001" s="175">
        <f t="shared" si="106"/>
        <v>0</v>
      </c>
      <c r="T1001" s="175">
        <f t="shared" si="107"/>
        <v>0</v>
      </c>
      <c r="U1001" s="176">
        <f>IF(N1001="nio",0,IF(N1001&gt;0,VLOOKUP(H1001,'3-Productie normen'!A:S,VLOOKUP(N1001,'3-Productie normen'!S:T,2,FALSE),FALSE)))</f>
        <v>0</v>
      </c>
      <c r="V1001" s="176">
        <f t="shared" si="108"/>
        <v>0</v>
      </c>
      <c r="W1001" s="176">
        <f t="shared" si="109"/>
        <v>0</v>
      </c>
      <c r="X1001" s="176">
        <f t="shared" si="110"/>
        <v>0</v>
      </c>
      <c r="Y1001" s="666">
        <f>VLOOKUP(H1001,'3-Productie normen'!A:S,13,FALSE)</f>
        <v>2</v>
      </c>
      <c r="Z1001" s="177"/>
      <c r="AB1001" s="138">
        <f t="shared" si="111"/>
        <v>205.40000247955342</v>
      </c>
    </row>
    <row r="1002" spans="1:28" ht="14.1" customHeight="1">
      <c r="A1002" s="152">
        <v>1002</v>
      </c>
      <c r="B1002" s="171" t="s">
        <v>1003</v>
      </c>
      <c r="C1002" s="171" t="s">
        <v>1925</v>
      </c>
      <c r="D1002" s="526">
        <v>-1</v>
      </c>
      <c r="E1002" s="526" t="s">
        <v>1278</v>
      </c>
      <c r="F1002" s="184" t="s">
        <v>355</v>
      </c>
      <c r="G1002" s="184"/>
      <c r="H1002" s="137" t="s">
        <v>368</v>
      </c>
      <c r="I1002" s="184" t="s">
        <v>321</v>
      </c>
      <c r="J1002" s="649">
        <v>3.2999999523162802</v>
      </c>
      <c r="K1002" s="484"/>
      <c r="L1002" s="484"/>
      <c r="M1002" s="484"/>
      <c r="N1002" s="174">
        <v>52</v>
      </c>
      <c r="O1002" s="174"/>
      <c r="P1002" s="174"/>
      <c r="Q1002" s="174"/>
      <c r="R1002" s="175" t="e">
        <f t="shared" si="105"/>
        <v>#DIV/0!</v>
      </c>
      <c r="S1002" s="175">
        <f t="shared" si="106"/>
        <v>0</v>
      </c>
      <c r="T1002" s="175">
        <f t="shared" si="107"/>
        <v>0</v>
      </c>
      <c r="U1002" s="176">
        <f>IF(N1002="nio",0,IF(N1002&gt;0,VLOOKUP(H1002,'3-Productie normen'!A:S,VLOOKUP(N1002,'3-Productie normen'!S:T,2,FALSE),FALSE)))</f>
        <v>0</v>
      </c>
      <c r="V1002" s="176">
        <f t="shared" si="108"/>
        <v>0</v>
      </c>
      <c r="W1002" s="176">
        <f t="shared" si="109"/>
        <v>0</v>
      </c>
      <c r="X1002" s="176">
        <f t="shared" si="110"/>
        <v>0</v>
      </c>
      <c r="Y1002" s="666">
        <f>VLOOKUP(H1002,'3-Productie normen'!A:S,13,FALSE)</f>
        <v>5</v>
      </c>
      <c r="Z1002" s="177"/>
      <c r="AB1002" s="138">
        <f t="shared" si="111"/>
        <v>171.59999752044658</v>
      </c>
    </row>
    <row r="1003" spans="1:28" ht="14.1" customHeight="1">
      <c r="A1003" s="152">
        <v>1003</v>
      </c>
      <c r="B1003" s="171" t="s">
        <v>1003</v>
      </c>
      <c r="C1003" s="171" t="s">
        <v>1925</v>
      </c>
      <c r="D1003" s="526">
        <v>0</v>
      </c>
      <c r="E1003" s="526" t="s">
        <v>1027</v>
      </c>
      <c r="F1003" s="184" t="s">
        <v>1046</v>
      </c>
      <c r="G1003" s="184" t="s">
        <v>554</v>
      </c>
      <c r="H1003" s="137" t="s">
        <v>1856</v>
      </c>
      <c r="I1003" s="184" t="s">
        <v>325</v>
      </c>
      <c r="J1003" s="649">
        <v>2.9900000095367401</v>
      </c>
      <c r="K1003" s="484"/>
      <c r="L1003" s="484"/>
      <c r="M1003" s="484"/>
      <c r="N1003" s="174">
        <v>52</v>
      </c>
      <c r="O1003" s="174"/>
      <c r="P1003" s="174"/>
      <c r="Q1003" s="174"/>
      <c r="R1003" s="175" t="e">
        <f t="shared" si="105"/>
        <v>#DIV/0!</v>
      </c>
      <c r="S1003" s="175">
        <f t="shared" si="106"/>
        <v>0</v>
      </c>
      <c r="T1003" s="175">
        <f t="shared" si="107"/>
        <v>0</v>
      </c>
      <c r="U1003" s="176">
        <f>IF(N1003="nio",0,IF(N1003&gt;0,VLOOKUP(H1003,'3-Productie normen'!A:S,VLOOKUP(N1003,'3-Productie normen'!S:T,2,FALSE),FALSE)))</f>
        <v>0</v>
      </c>
      <c r="V1003" s="176">
        <f t="shared" si="108"/>
        <v>0</v>
      </c>
      <c r="W1003" s="176">
        <f t="shared" si="109"/>
        <v>0</v>
      </c>
      <c r="X1003" s="176">
        <f t="shared" si="110"/>
        <v>0</v>
      </c>
      <c r="Y1003" s="666">
        <f>VLOOKUP(H1003,'3-Productie normen'!A:S,13,FALSE)</f>
        <v>5</v>
      </c>
      <c r="Z1003" s="177"/>
      <c r="AB1003" s="138">
        <f t="shared" si="111"/>
        <v>155.48000049591047</v>
      </c>
    </row>
    <row r="1004" spans="1:28" ht="14.1" customHeight="1">
      <c r="A1004" s="152">
        <v>1004</v>
      </c>
      <c r="B1004" s="171" t="s">
        <v>1003</v>
      </c>
      <c r="C1004" s="171" t="s">
        <v>1925</v>
      </c>
      <c r="D1004" s="526">
        <v>0</v>
      </c>
      <c r="E1004" s="526" t="s">
        <v>1149</v>
      </c>
      <c r="F1004" s="184" t="s">
        <v>1028</v>
      </c>
      <c r="G1004" s="184" t="s">
        <v>393</v>
      </c>
      <c r="H1004" s="184" t="s">
        <v>458</v>
      </c>
      <c r="I1004" s="184" t="s">
        <v>114</v>
      </c>
      <c r="J1004" s="649">
        <v>2.9100000858306898</v>
      </c>
      <c r="K1004" s="484"/>
      <c r="L1004" s="484"/>
      <c r="M1004" s="484"/>
      <c r="N1004" s="174">
        <v>12</v>
      </c>
      <c r="O1004" s="174"/>
      <c r="P1004" s="174"/>
      <c r="Q1004" s="174"/>
      <c r="R1004" s="175" t="e">
        <f t="shared" si="105"/>
        <v>#DIV/0!</v>
      </c>
      <c r="S1004" s="175">
        <f t="shared" si="106"/>
        <v>0</v>
      </c>
      <c r="T1004" s="175">
        <f t="shared" si="107"/>
        <v>0</v>
      </c>
      <c r="U1004" s="176">
        <f>IF(N1004="nio",0,IF(N1004&gt;0,VLOOKUP(H1004,'3-Productie normen'!A:S,VLOOKUP(N1004,'3-Productie normen'!S:T,2,FALSE),FALSE)))</f>
        <v>0</v>
      </c>
      <c r="V1004" s="176">
        <f t="shared" si="108"/>
        <v>0</v>
      </c>
      <c r="W1004" s="176">
        <f t="shared" si="109"/>
        <v>0</v>
      </c>
      <c r="X1004" s="176">
        <f t="shared" si="110"/>
        <v>0</v>
      </c>
      <c r="Y1004" s="666">
        <f>VLOOKUP(H1004,'3-Productie normen'!A:S,13,FALSE)</f>
        <v>5</v>
      </c>
      <c r="Z1004" s="177"/>
      <c r="AB1004" s="138">
        <f t="shared" si="111"/>
        <v>34.920001029968276</v>
      </c>
    </row>
    <row r="1005" spans="1:28" ht="14.1" customHeight="1">
      <c r="A1005" s="152">
        <v>1005</v>
      </c>
      <c r="B1005" s="171" t="s">
        <v>1003</v>
      </c>
      <c r="C1005" s="171" t="s">
        <v>1925</v>
      </c>
      <c r="D1005" s="526">
        <v>0</v>
      </c>
      <c r="E1005" s="526" t="s">
        <v>1019</v>
      </c>
      <c r="F1005" s="184" t="s">
        <v>355</v>
      </c>
      <c r="G1005" s="184"/>
      <c r="H1005" s="137" t="s">
        <v>368</v>
      </c>
      <c r="I1005" s="184" t="s">
        <v>325</v>
      </c>
      <c r="J1005" s="649">
        <v>2.5199999809265101</v>
      </c>
      <c r="K1005" s="484"/>
      <c r="L1005" s="484"/>
      <c r="M1005" s="484"/>
      <c r="N1005" s="174">
        <v>52</v>
      </c>
      <c r="O1005" s="174"/>
      <c r="P1005" s="174"/>
      <c r="Q1005" s="174"/>
      <c r="R1005" s="175" t="e">
        <f t="shared" si="105"/>
        <v>#DIV/0!</v>
      </c>
      <c r="S1005" s="175">
        <f t="shared" si="106"/>
        <v>0</v>
      </c>
      <c r="T1005" s="175">
        <f t="shared" si="107"/>
        <v>0</v>
      </c>
      <c r="U1005" s="176">
        <f>IF(N1005="nio",0,IF(N1005&gt;0,VLOOKUP(H1005,'3-Productie normen'!A:S,VLOOKUP(N1005,'3-Productie normen'!S:T,2,FALSE),FALSE)))</f>
        <v>0</v>
      </c>
      <c r="V1005" s="176">
        <f t="shared" si="108"/>
        <v>0</v>
      </c>
      <c r="W1005" s="176">
        <f t="shared" si="109"/>
        <v>0</v>
      </c>
      <c r="X1005" s="176">
        <f t="shared" si="110"/>
        <v>0</v>
      </c>
      <c r="Y1005" s="666">
        <f>VLOOKUP(H1005,'3-Productie normen'!A:S,13,FALSE)</f>
        <v>5</v>
      </c>
      <c r="Z1005" s="177"/>
      <c r="AB1005" s="138">
        <f t="shared" si="111"/>
        <v>131.03999900817854</v>
      </c>
    </row>
    <row r="1006" spans="1:28" ht="14.1" customHeight="1">
      <c r="A1006" s="152">
        <v>1006</v>
      </c>
      <c r="B1006" s="171" t="s">
        <v>1003</v>
      </c>
      <c r="C1006" s="171" t="s">
        <v>1925</v>
      </c>
      <c r="D1006" s="526">
        <v>0</v>
      </c>
      <c r="E1006" s="526" t="s">
        <v>1034</v>
      </c>
      <c r="F1006" s="184" t="s">
        <v>355</v>
      </c>
      <c r="G1006" s="184"/>
      <c r="H1006" s="137" t="s">
        <v>368</v>
      </c>
      <c r="I1006" s="184" t="s">
        <v>1183</v>
      </c>
      <c r="J1006" s="649">
        <v>2.3699998855590798</v>
      </c>
      <c r="K1006" s="484"/>
      <c r="L1006" s="484"/>
      <c r="M1006" s="484"/>
      <c r="N1006" s="174">
        <v>52</v>
      </c>
      <c r="O1006" s="174"/>
      <c r="P1006" s="174"/>
      <c r="Q1006" s="174"/>
      <c r="R1006" s="175" t="e">
        <f t="shared" si="105"/>
        <v>#DIV/0!</v>
      </c>
      <c r="S1006" s="175">
        <f t="shared" si="106"/>
        <v>0</v>
      </c>
      <c r="T1006" s="175">
        <f t="shared" si="107"/>
        <v>0</v>
      </c>
      <c r="U1006" s="176">
        <f>IF(N1006="nio",0,IF(N1006&gt;0,VLOOKUP(H1006,'3-Productie normen'!A:S,VLOOKUP(N1006,'3-Productie normen'!S:T,2,FALSE),FALSE)))</f>
        <v>0</v>
      </c>
      <c r="V1006" s="176">
        <f t="shared" si="108"/>
        <v>0</v>
      </c>
      <c r="W1006" s="176">
        <f t="shared" si="109"/>
        <v>0</v>
      </c>
      <c r="X1006" s="176">
        <f t="shared" si="110"/>
        <v>0</v>
      </c>
      <c r="Y1006" s="666">
        <f>VLOOKUP(H1006,'3-Productie normen'!A:S,13,FALSE)</f>
        <v>5</v>
      </c>
      <c r="Z1006" s="177"/>
      <c r="AB1006" s="138">
        <f t="shared" si="111"/>
        <v>123.23999404907215</v>
      </c>
    </row>
    <row r="1007" spans="1:28" ht="14.1" customHeight="1">
      <c r="A1007" s="152">
        <v>1007</v>
      </c>
      <c r="B1007" s="171" t="s">
        <v>1003</v>
      </c>
      <c r="C1007" s="171" t="s">
        <v>1925</v>
      </c>
      <c r="D1007" s="526">
        <v>0</v>
      </c>
      <c r="E1007" s="526" t="s">
        <v>1148</v>
      </c>
      <c r="F1007" s="184" t="s">
        <v>110</v>
      </c>
      <c r="G1007" s="184"/>
      <c r="H1007" s="137" t="s">
        <v>110</v>
      </c>
      <c r="I1007" s="184" t="s">
        <v>325</v>
      </c>
      <c r="J1007" s="649">
        <v>2.2200000286102299</v>
      </c>
      <c r="K1007" s="484"/>
      <c r="L1007" s="484"/>
      <c r="M1007" s="484"/>
      <c r="N1007" s="174">
        <v>52</v>
      </c>
      <c r="O1007" s="174"/>
      <c r="P1007" s="174"/>
      <c r="Q1007" s="174"/>
      <c r="R1007" s="175" t="e">
        <f t="shared" si="105"/>
        <v>#DIV/0!</v>
      </c>
      <c r="S1007" s="175">
        <f t="shared" si="106"/>
        <v>0</v>
      </c>
      <c r="T1007" s="175">
        <f t="shared" si="107"/>
        <v>0</v>
      </c>
      <c r="U1007" s="176">
        <f>IF(N1007="nio",0,IF(N1007&gt;0,VLOOKUP(H1007,'3-Productie normen'!A:S,VLOOKUP(N1007,'3-Productie normen'!S:T,2,FALSE),FALSE)))</f>
        <v>0</v>
      </c>
      <c r="V1007" s="176">
        <f t="shared" si="108"/>
        <v>0</v>
      </c>
      <c r="W1007" s="176">
        <f t="shared" si="109"/>
        <v>0</v>
      </c>
      <c r="X1007" s="176">
        <f t="shared" si="110"/>
        <v>0</v>
      </c>
      <c r="Y1007" s="666">
        <f>VLOOKUP(H1007,'3-Productie normen'!A:S,13,FALSE)</f>
        <v>4</v>
      </c>
      <c r="Z1007" s="177"/>
      <c r="AB1007" s="138">
        <f t="shared" si="111"/>
        <v>115.44000148773196</v>
      </c>
    </row>
    <row r="1008" spans="1:28" ht="14.1" customHeight="1">
      <c r="A1008" s="152">
        <v>1008</v>
      </c>
      <c r="B1008" s="171" t="s">
        <v>1003</v>
      </c>
      <c r="C1008" s="171" t="s">
        <v>1925</v>
      </c>
      <c r="D1008" s="526">
        <v>0</v>
      </c>
      <c r="E1008" s="526" t="s">
        <v>1061</v>
      </c>
      <c r="F1008" s="184" t="s">
        <v>1046</v>
      </c>
      <c r="G1008" s="184"/>
      <c r="H1008" s="137" t="s">
        <v>1856</v>
      </c>
      <c r="I1008" s="184" t="s">
        <v>113</v>
      </c>
      <c r="J1008" s="649">
        <v>2.1800000667571999</v>
      </c>
      <c r="K1008" s="484"/>
      <c r="L1008" s="484"/>
      <c r="M1008" s="484"/>
      <c r="N1008" s="174">
        <v>52</v>
      </c>
      <c r="O1008" s="174"/>
      <c r="P1008" s="174"/>
      <c r="Q1008" s="174"/>
      <c r="R1008" s="175" t="e">
        <f t="shared" si="105"/>
        <v>#DIV/0!</v>
      </c>
      <c r="S1008" s="175">
        <f t="shared" si="106"/>
        <v>0</v>
      </c>
      <c r="T1008" s="175">
        <f t="shared" si="107"/>
        <v>0</v>
      </c>
      <c r="U1008" s="176">
        <f>IF(N1008="nio",0,IF(N1008&gt;0,VLOOKUP(H1008,'3-Productie normen'!A:S,VLOOKUP(N1008,'3-Productie normen'!S:T,2,FALSE),FALSE)))</f>
        <v>0</v>
      </c>
      <c r="V1008" s="176">
        <f t="shared" si="108"/>
        <v>0</v>
      </c>
      <c r="W1008" s="176">
        <f t="shared" si="109"/>
        <v>0</v>
      </c>
      <c r="X1008" s="176">
        <f t="shared" si="110"/>
        <v>0</v>
      </c>
      <c r="Y1008" s="666">
        <f>VLOOKUP(H1008,'3-Productie normen'!A:S,13,FALSE)</f>
        <v>5</v>
      </c>
      <c r="Z1008" s="177"/>
      <c r="AB1008" s="138">
        <f t="shared" si="111"/>
        <v>113.3600034713744</v>
      </c>
    </row>
    <row r="1009" spans="1:28" ht="14.1" customHeight="1">
      <c r="A1009" s="152">
        <v>1009</v>
      </c>
      <c r="B1009" s="171" t="s">
        <v>1003</v>
      </c>
      <c r="C1009" s="171" t="s">
        <v>1925</v>
      </c>
      <c r="D1009" s="526">
        <v>0</v>
      </c>
      <c r="E1009" s="526" t="s">
        <v>1025</v>
      </c>
      <c r="F1009" s="184" t="s">
        <v>110</v>
      </c>
      <c r="G1009" s="184"/>
      <c r="H1009" s="137" t="s">
        <v>110</v>
      </c>
      <c r="I1009" s="184" t="s">
        <v>1449</v>
      </c>
      <c r="J1009" s="649">
        <v>2.0299999713897701</v>
      </c>
      <c r="K1009" s="484"/>
      <c r="L1009" s="484"/>
      <c r="M1009" s="484"/>
      <c r="N1009" s="174">
        <v>52</v>
      </c>
      <c r="O1009" s="174"/>
      <c r="P1009" s="174"/>
      <c r="Q1009" s="174"/>
      <c r="R1009" s="175" t="e">
        <f t="shared" si="105"/>
        <v>#DIV/0!</v>
      </c>
      <c r="S1009" s="175">
        <f t="shared" si="106"/>
        <v>0</v>
      </c>
      <c r="T1009" s="175">
        <f t="shared" si="107"/>
        <v>0</v>
      </c>
      <c r="U1009" s="176">
        <f>IF(N1009="nio",0,IF(N1009&gt;0,VLOOKUP(H1009,'3-Productie normen'!A:S,VLOOKUP(N1009,'3-Productie normen'!S:T,2,FALSE),FALSE)))</f>
        <v>0</v>
      </c>
      <c r="V1009" s="176">
        <f t="shared" si="108"/>
        <v>0</v>
      </c>
      <c r="W1009" s="176">
        <f t="shared" si="109"/>
        <v>0</v>
      </c>
      <c r="X1009" s="176">
        <f t="shared" si="110"/>
        <v>0</v>
      </c>
      <c r="Y1009" s="666">
        <f>VLOOKUP(H1009,'3-Productie normen'!A:S,13,FALSE)</f>
        <v>4</v>
      </c>
      <c r="Z1009" s="177"/>
      <c r="AB1009" s="138">
        <f t="shared" si="111"/>
        <v>105.55999851226804</v>
      </c>
    </row>
    <row r="1010" spans="1:28" ht="14.1" customHeight="1">
      <c r="A1010" s="152">
        <v>1010</v>
      </c>
      <c r="B1010" s="171" t="s">
        <v>1003</v>
      </c>
      <c r="C1010" s="171" t="s">
        <v>1925</v>
      </c>
      <c r="D1010" s="526">
        <v>1</v>
      </c>
      <c r="E1010" s="526" t="s">
        <v>1069</v>
      </c>
      <c r="F1010" s="184" t="s">
        <v>309</v>
      </c>
      <c r="G1010" s="184"/>
      <c r="H1010" s="137" t="s">
        <v>18</v>
      </c>
      <c r="I1010" s="184" t="s">
        <v>111</v>
      </c>
      <c r="J1010" s="649">
        <v>1.9700000286102299</v>
      </c>
      <c r="K1010" s="484"/>
      <c r="L1010" s="484"/>
      <c r="M1010" s="484"/>
      <c r="N1010" s="174">
        <v>52</v>
      </c>
      <c r="O1010" s="174"/>
      <c r="P1010" s="174"/>
      <c r="Q1010" s="174"/>
      <c r="R1010" s="175" t="e">
        <f t="shared" si="105"/>
        <v>#DIV/0!</v>
      </c>
      <c r="S1010" s="175">
        <f t="shared" si="106"/>
        <v>0</v>
      </c>
      <c r="T1010" s="175">
        <f t="shared" si="107"/>
        <v>0</v>
      </c>
      <c r="U1010" s="176">
        <f>IF(N1010="nio",0,IF(N1010&gt;0,VLOOKUP(H1010,'3-Productie normen'!A:S,VLOOKUP(N1010,'3-Productie normen'!S:T,2,FALSE),FALSE)))</f>
        <v>0</v>
      </c>
      <c r="V1010" s="176">
        <f t="shared" si="108"/>
        <v>0</v>
      </c>
      <c r="W1010" s="176">
        <f t="shared" si="109"/>
        <v>0</v>
      </c>
      <c r="X1010" s="176">
        <f t="shared" si="110"/>
        <v>0</v>
      </c>
      <c r="Y1010" s="666">
        <f>VLOOKUP(H1010,'3-Productie normen'!A:S,13,FALSE)</f>
        <v>3</v>
      </c>
      <c r="Z1010" s="177"/>
      <c r="AB1010" s="138">
        <f t="shared" si="111"/>
        <v>102.44000148773196</v>
      </c>
    </row>
    <row r="1011" spans="1:28" ht="14.1" customHeight="1">
      <c r="A1011" s="152">
        <v>1011</v>
      </c>
      <c r="B1011" s="171" t="s">
        <v>1003</v>
      </c>
      <c r="C1011" s="171" t="s">
        <v>1925</v>
      </c>
      <c r="D1011" s="526">
        <v>0</v>
      </c>
      <c r="E1011" s="526" t="s">
        <v>1035</v>
      </c>
      <c r="F1011" s="184" t="s">
        <v>110</v>
      </c>
      <c r="G1011" s="184"/>
      <c r="H1011" s="137" t="s">
        <v>110</v>
      </c>
      <c r="I1011" s="184" t="s">
        <v>325</v>
      </c>
      <c r="J1011" s="649">
        <v>1.62999999523163</v>
      </c>
      <c r="K1011" s="484"/>
      <c r="L1011" s="484"/>
      <c r="M1011" s="484"/>
      <c r="N1011" s="174">
        <v>52</v>
      </c>
      <c r="O1011" s="174"/>
      <c r="P1011" s="174"/>
      <c r="Q1011" s="174"/>
      <c r="R1011" s="175" t="e">
        <f t="shared" si="105"/>
        <v>#DIV/0!</v>
      </c>
      <c r="S1011" s="175">
        <f t="shared" si="106"/>
        <v>0</v>
      </c>
      <c r="T1011" s="175">
        <f t="shared" si="107"/>
        <v>0</v>
      </c>
      <c r="U1011" s="176">
        <f>IF(N1011="nio",0,IF(N1011&gt;0,VLOOKUP(H1011,'3-Productie normen'!A:S,VLOOKUP(N1011,'3-Productie normen'!S:T,2,FALSE),FALSE)))</f>
        <v>0</v>
      </c>
      <c r="V1011" s="176">
        <f t="shared" si="108"/>
        <v>0</v>
      </c>
      <c r="W1011" s="176">
        <f t="shared" si="109"/>
        <v>0</v>
      </c>
      <c r="X1011" s="176">
        <f t="shared" si="110"/>
        <v>0</v>
      </c>
      <c r="Y1011" s="666">
        <f>VLOOKUP(H1011,'3-Productie normen'!A:S,13,FALSE)</f>
        <v>4</v>
      </c>
      <c r="Z1011" s="177"/>
      <c r="AB1011" s="138">
        <f t="shared" si="111"/>
        <v>84.759999752044763</v>
      </c>
    </row>
    <row r="1012" spans="1:28" ht="14.1" customHeight="1">
      <c r="A1012" s="152">
        <v>1012</v>
      </c>
      <c r="B1012" s="171" t="s">
        <v>1003</v>
      </c>
      <c r="C1012" s="171" t="s">
        <v>1925</v>
      </c>
      <c r="D1012" s="526">
        <v>0</v>
      </c>
      <c r="E1012" s="526" t="s">
        <v>1041</v>
      </c>
      <c r="F1012" s="184" t="s">
        <v>309</v>
      </c>
      <c r="G1012" s="184"/>
      <c r="H1012" s="137" t="s">
        <v>18</v>
      </c>
      <c r="I1012" s="184" t="s">
        <v>113</v>
      </c>
      <c r="J1012" s="649">
        <v>1.45000004768372</v>
      </c>
      <c r="K1012" s="484"/>
      <c r="L1012" s="484"/>
      <c r="M1012" s="484"/>
      <c r="N1012" s="174">
        <v>52</v>
      </c>
      <c r="O1012" s="174"/>
      <c r="P1012" s="174"/>
      <c r="Q1012" s="174"/>
      <c r="R1012" s="175" t="e">
        <f t="shared" si="105"/>
        <v>#DIV/0!</v>
      </c>
      <c r="S1012" s="175">
        <f t="shared" si="106"/>
        <v>0</v>
      </c>
      <c r="T1012" s="175">
        <f t="shared" si="107"/>
        <v>0</v>
      </c>
      <c r="U1012" s="176">
        <f>IF(N1012="nio",0,IF(N1012&gt;0,VLOOKUP(H1012,'3-Productie normen'!A:S,VLOOKUP(N1012,'3-Productie normen'!S:T,2,FALSE),FALSE)))</f>
        <v>0</v>
      </c>
      <c r="V1012" s="176">
        <f t="shared" si="108"/>
        <v>0</v>
      </c>
      <c r="W1012" s="176">
        <f t="shared" si="109"/>
        <v>0</v>
      </c>
      <c r="X1012" s="176">
        <f t="shared" si="110"/>
        <v>0</v>
      </c>
      <c r="Y1012" s="666">
        <f>VLOOKUP(H1012,'3-Productie normen'!A:S,13,FALSE)</f>
        <v>3</v>
      </c>
      <c r="Z1012" s="177"/>
      <c r="AB1012" s="138">
        <f t="shared" si="111"/>
        <v>75.400002479553436</v>
      </c>
    </row>
    <row r="1013" spans="1:28" ht="14.1" customHeight="1">
      <c r="A1013" s="152">
        <v>1013</v>
      </c>
      <c r="B1013" s="171" t="s">
        <v>1003</v>
      </c>
      <c r="C1013" s="171" t="s">
        <v>1925</v>
      </c>
      <c r="D1013" s="526">
        <v>0</v>
      </c>
      <c r="E1013" s="526" t="s">
        <v>1064</v>
      </c>
      <c r="F1013" s="184" t="s">
        <v>309</v>
      </c>
      <c r="G1013" s="184"/>
      <c r="H1013" s="137" t="s">
        <v>18</v>
      </c>
      <c r="I1013" s="184" t="s">
        <v>113</v>
      </c>
      <c r="J1013" s="649">
        <v>1.3099999427795399</v>
      </c>
      <c r="K1013" s="484"/>
      <c r="L1013" s="484"/>
      <c r="M1013" s="484"/>
      <c r="N1013" s="174">
        <v>52</v>
      </c>
      <c r="O1013" s="174"/>
      <c r="P1013" s="174"/>
      <c r="Q1013" s="174"/>
      <c r="R1013" s="175" t="e">
        <f t="shared" si="105"/>
        <v>#DIV/0!</v>
      </c>
      <c r="S1013" s="175">
        <f t="shared" si="106"/>
        <v>0</v>
      </c>
      <c r="T1013" s="175">
        <f t="shared" si="107"/>
        <v>0</v>
      </c>
      <c r="U1013" s="176">
        <f>IF(N1013="nio",0,IF(N1013&gt;0,VLOOKUP(H1013,'3-Productie normen'!A:S,VLOOKUP(N1013,'3-Productie normen'!S:T,2,FALSE),FALSE)))</f>
        <v>0</v>
      </c>
      <c r="V1013" s="176">
        <f t="shared" si="108"/>
        <v>0</v>
      </c>
      <c r="W1013" s="176">
        <f t="shared" si="109"/>
        <v>0</v>
      </c>
      <c r="X1013" s="176">
        <f t="shared" si="110"/>
        <v>0</v>
      </c>
      <c r="Y1013" s="666">
        <f>VLOOKUP(H1013,'3-Productie normen'!A:S,13,FALSE)</f>
        <v>3</v>
      </c>
      <c r="Z1013" s="177"/>
      <c r="AB1013" s="138">
        <f t="shared" si="111"/>
        <v>68.119997024536076</v>
      </c>
    </row>
    <row r="1014" spans="1:28" ht="14.1" customHeight="1">
      <c r="A1014" s="152">
        <v>1014</v>
      </c>
      <c r="B1014" s="171" t="s">
        <v>1003</v>
      </c>
      <c r="C1014" s="171" t="s">
        <v>1925</v>
      </c>
      <c r="D1014" s="526">
        <v>1</v>
      </c>
      <c r="E1014" s="526" t="s">
        <v>1048</v>
      </c>
      <c r="F1014" s="184" t="s">
        <v>355</v>
      </c>
      <c r="G1014" s="184"/>
      <c r="H1014" s="137" t="s">
        <v>368</v>
      </c>
      <c r="I1014" s="184" t="s">
        <v>1183</v>
      </c>
      <c r="J1014" s="649">
        <v>0.93999999761581399</v>
      </c>
      <c r="K1014" s="484"/>
      <c r="L1014" s="484"/>
      <c r="M1014" s="484"/>
      <c r="N1014" s="174">
        <v>52</v>
      </c>
      <c r="O1014" s="174"/>
      <c r="P1014" s="174"/>
      <c r="Q1014" s="174"/>
      <c r="R1014" s="175" t="e">
        <f t="shared" si="105"/>
        <v>#DIV/0!</v>
      </c>
      <c r="S1014" s="175">
        <f t="shared" si="106"/>
        <v>0</v>
      </c>
      <c r="T1014" s="175">
        <f t="shared" si="107"/>
        <v>0</v>
      </c>
      <c r="U1014" s="176">
        <f>IF(N1014="nio",0,IF(N1014&gt;0,VLOOKUP(H1014,'3-Productie normen'!A:S,VLOOKUP(N1014,'3-Productie normen'!S:T,2,FALSE),FALSE)))</f>
        <v>0</v>
      </c>
      <c r="V1014" s="176">
        <f t="shared" si="108"/>
        <v>0</v>
      </c>
      <c r="W1014" s="176">
        <f t="shared" si="109"/>
        <v>0</v>
      </c>
      <c r="X1014" s="176">
        <f t="shared" si="110"/>
        <v>0</v>
      </c>
      <c r="Y1014" s="666">
        <f>VLOOKUP(H1014,'3-Productie normen'!A:S,13,FALSE)</f>
        <v>5</v>
      </c>
      <c r="Z1014" s="177"/>
      <c r="AB1014" s="138">
        <f t="shared" si="111"/>
        <v>48.879999876022325</v>
      </c>
    </row>
    <row r="1015" spans="1:28" ht="14.1" customHeight="1">
      <c r="A1015" s="152">
        <v>1015</v>
      </c>
      <c r="B1015" s="171" t="s">
        <v>1003</v>
      </c>
      <c r="C1015" s="171" t="s">
        <v>1925</v>
      </c>
      <c r="D1015" s="526">
        <v>0</v>
      </c>
      <c r="E1015" s="526" t="s">
        <v>1022</v>
      </c>
      <c r="F1015" s="184" t="s">
        <v>355</v>
      </c>
      <c r="G1015" s="184"/>
      <c r="H1015" s="137" t="s">
        <v>368</v>
      </c>
      <c r="I1015" s="184" t="s">
        <v>1183</v>
      </c>
      <c r="J1015" s="649">
        <v>0.93999999761581399</v>
      </c>
      <c r="K1015" s="484"/>
      <c r="L1015" s="484"/>
      <c r="M1015" s="484"/>
      <c r="N1015" s="174">
        <v>52</v>
      </c>
      <c r="O1015" s="174"/>
      <c r="P1015" s="174"/>
      <c r="Q1015" s="174"/>
      <c r="R1015" s="175" t="e">
        <f t="shared" si="105"/>
        <v>#DIV/0!</v>
      </c>
      <c r="S1015" s="175">
        <f t="shared" si="106"/>
        <v>0</v>
      </c>
      <c r="T1015" s="175">
        <f t="shared" si="107"/>
        <v>0</v>
      </c>
      <c r="U1015" s="176">
        <f>IF(N1015="nio",0,IF(N1015&gt;0,VLOOKUP(H1015,'3-Productie normen'!A:S,VLOOKUP(N1015,'3-Productie normen'!S:T,2,FALSE),FALSE)))</f>
        <v>0</v>
      </c>
      <c r="V1015" s="176">
        <f t="shared" si="108"/>
        <v>0</v>
      </c>
      <c r="W1015" s="176">
        <f t="shared" si="109"/>
        <v>0</v>
      </c>
      <c r="X1015" s="176">
        <f t="shared" si="110"/>
        <v>0</v>
      </c>
      <c r="Y1015" s="666">
        <f>VLOOKUP(H1015,'3-Productie normen'!A:S,13,FALSE)</f>
        <v>5</v>
      </c>
      <c r="Z1015" s="177"/>
      <c r="AB1015" s="138">
        <f t="shared" si="111"/>
        <v>48.879999876022325</v>
      </c>
    </row>
    <row r="1016" spans="1:28" ht="14.1" customHeight="1">
      <c r="A1016" s="152">
        <v>1016</v>
      </c>
      <c r="B1016" s="171" t="s">
        <v>1003</v>
      </c>
      <c r="C1016" s="171" t="s">
        <v>1925</v>
      </c>
      <c r="D1016" s="526">
        <v>2</v>
      </c>
      <c r="E1016" s="526" t="s">
        <v>1396</v>
      </c>
      <c r="F1016" s="184" t="s">
        <v>1451</v>
      </c>
      <c r="G1016" s="184" t="s">
        <v>1452</v>
      </c>
      <c r="H1016" s="180" t="s">
        <v>223</v>
      </c>
      <c r="I1016" s="184" t="s">
        <v>1183</v>
      </c>
      <c r="J1016" s="649">
        <v>0</v>
      </c>
      <c r="K1016" s="484"/>
      <c r="L1016" s="484"/>
      <c r="M1016" s="484"/>
      <c r="N1016" s="174" t="s">
        <v>223</v>
      </c>
      <c r="O1016" s="174"/>
      <c r="P1016" s="174"/>
      <c r="Q1016" s="174"/>
      <c r="R1016" s="175">
        <f t="shared" si="105"/>
        <v>0</v>
      </c>
      <c r="S1016" s="175">
        <f t="shared" si="106"/>
        <v>0</v>
      </c>
      <c r="T1016" s="175">
        <f t="shared" si="107"/>
        <v>0</v>
      </c>
      <c r="U1016" s="176">
        <f>IF(N1016="nio",0,IF(N1016&gt;0,VLOOKUP(H1016,'3-Productie normen'!A:S,VLOOKUP(N1016,'3-Productie normen'!S:T,2,FALSE),FALSE)))</f>
        <v>0</v>
      </c>
      <c r="V1016" s="176">
        <f t="shared" si="108"/>
        <v>0</v>
      </c>
      <c r="W1016" s="176">
        <f t="shared" si="109"/>
        <v>0</v>
      </c>
      <c r="X1016" s="176">
        <f t="shared" si="110"/>
        <v>0</v>
      </c>
      <c r="Y1016" s="666">
        <f>VLOOKUP(H1016,'3-Productie normen'!A:S,13,FALSE)</f>
        <v>0</v>
      </c>
      <c r="Z1016" s="177"/>
      <c r="AB1016" s="138">
        <f t="shared" si="111"/>
        <v>0</v>
      </c>
    </row>
    <row r="1017" spans="1:28" ht="14.1" customHeight="1">
      <c r="A1017" s="152">
        <v>1017</v>
      </c>
      <c r="B1017" s="171" t="s">
        <v>1003</v>
      </c>
      <c r="C1017" s="171" t="s">
        <v>1925</v>
      </c>
      <c r="D1017" s="526">
        <v>2</v>
      </c>
      <c r="E1017" s="526" t="s">
        <v>1453</v>
      </c>
      <c r="F1017" s="184" t="s">
        <v>1451</v>
      </c>
      <c r="G1017" s="184" t="s">
        <v>1454</v>
      </c>
      <c r="H1017" s="180" t="s">
        <v>223</v>
      </c>
      <c r="I1017" s="184" t="s">
        <v>1183</v>
      </c>
      <c r="J1017" s="649">
        <v>0</v>
      </c>
      <c r="K1017" s="484"/>
      <c r="L1017" s="484"/>
      <c r="M1017" s="484"/>
      <c r="N1017" s="174" t="s">
        <v>223</v>
      </c>
      <c r="O1017" s="174"/>
      <c r="P1017" s="174"/>
      <c r="Q1017" s="174"/>
      <c r="R1017" s="175">
        <f t="shared" si="105"/>
        <v>0</v>
      </c>
      <c r="S1017" s="175">
        <f t="shared" si="106"/>
        <v>0</v>
      </c>
      <c r="T1017" s="175">
        <f t="shared" si="107"/>
        <v>0</v>
      </c>
      <c r="U1017" s="176">
        <f>IF(N1017="nio",0,IF(N1017&gt;0,VLOOKUP(H1017,'3-Productie normen'!A:S,VLOOKUP(N1017,'3-Productie normen'!S:T,2,FALSE),FALSE)))</f>
        <v>0</v>
      </c>
      <c r="V1017" s="176">
        <f t="shared" si="108"/>
        <v>0</v>
      </c>
      <c r="W1017" s="176">
        <f t="shared" si="109"/>
        <v>0</v>
      </c>
      <c r="X1017" s="176">
        <f t="shared" si="110"/>
        <v>0</v>
      </c>
      <c r="Y1017" s="666">
        <f>VLOOKUP(H1017,'3-Productie normen'!A:S,13,FALSE)</f>
        <v>0</v>
      </c>
      <c r="Z1017" s="177"/>
      <c r="AB1017" s="138">
        <f t="shared" si="111"/>
        <v>0</v>
      </c>
    </row>
    <row r="1018" spans="1:28" ht="14.1" customHeight="1">
      <c r="A1018" s="152">
        <v>1018</v>
      </c>
      <c r="B1018" s="171" t="s">
        <v>1003</v>
      </c>
      <c r="C1018" s="171" t="s">
        <v>1925</v>
      </c>
      <c r="D1018" s="526">
        <v>0</v>
      </c>
      <c r="E1018" s="526" t="s">
        <v>1030</v>
      </c>
      <c r="F1018" s="184" t="s">
        <v>1031</v>
      </c>
      <c r="G1018" s="184" t="s">
        <v>1032</v>
      </c>
      <c r="H1018" s="180" t="s">
        <v>223</v>
      </c>
      <c r="I1018" s="184" t="s">
        <v>1033</v>
      </c>
      <c r="J1018" s="649">
        <v>0</v>
      </c>
      <c r="K1018" s="484"/>
      <c r="L1018" s="484"/>
      <c r="M1018" s="484"/>
      <c r="N1018" s="174" t="s">
        <v>223</v>
      </c>
      <c r="O1018" s="174"/>
      <c r="P1018" s="174"/>
      <c r="Q1018" s="174"/>
      <c r="R1018" s="175">
        <f t="shared" si="105"/>
        <v>0</v>
      </c>
      <c r="S1018" s="175">
        <f t="shared" si="106"/>
        <v>0</v>
      </c>
      <c r="T1018" s="175">
        <f t="shared" si="107"/>
        <v>0</v>
      </c>
      <c r="U1018" s="176">
        <f>IF(N1018="nio",0,IF(N1018&gt;0,VLOOKUP(H1018,'3-Productie normen'!A:S,VLOOKUP(N1018,'3-Productie normen'!S:T,2,FALSE),FALSE)))</f>
        <v>0</v>
      </c>
      <c r="V1018" s="176">
        <f t="shared" si="108"/>
        <v>0</v>
      </c>
      <c r="W1018" s="176">
        <f t="shared" si="109"/>
        <v>0</v>
      </c>
      <c r="X1018" s="176">
        <f t="shared" si="110"/>
        <v>0</v>
      </c>
      <c r="Y1018" s="666">
        <f>VLOOKUP(H1018,'3-Productie normen'!A:S,13,FALSE)</f>
        <v>0</v>
      </c>
      <c r="Z1018" s="177"/>
      <c r="AB1018" s="138">
        <f t="shared" si="111"/>
        <v>0</v>
      </c>
    </row>
    <row r="1019" spans="1:28" ht="14.1" customHeight="1">
      <c r="A1019" s="152">
        <v>1019</v>
      </c>
      <c r="B1019" s="171" t="s">
        <v>1003</v>
      </c>
      <c r="C1019" s="171" t="s">
        <v>1925</v>
      </c>
      <c r="D1019" s="526">
        <v>0</v>
      </c>
      <c r="E1019" s="526" t="s">
        <v>1052</v>
      </c>
      <c r="F1019" s="184" t="s">
        <v>1031</v>
      </c>
      <c r="G1019" s="184" t="s">
        <v>402</v>
      </c>
      <c r="H1019" s="180" t="s">
        <v>223</v>
      </c>
      <c r="I1019" s="184" t="s">
        <v>1033</v>
      </c>
      <c r="J1019" s="649">
        <v>0</v>
      </c>
      <c r="K1019" s="484"/>
      <c r="L1019" s="484"/>
      <c r="M1019" s="484"/>
      <c r="N1019" s="174" t="s">
        <v>223</v>
      </c>
      <c r="O1019" s="174"/>
      <c r="P1019" s="174"/>
      <c r="Q1019" s="174"/>
      <c r="R1019" s="175">
        <f t="shared" si="105"/>
        <v>0</v>
      </c>
      <c r="S1019" s="175">
        <f t="shared" si="106"/>
        <v>0</v>
      </c>
      <c r="T1019" s="175">
        <f t="shared" si="107"/>
        <v>0</v>
      </c>
      <c r="U1019" s="176">
        <f>IF(N1019="nio",0,IF(N1019&gt;0,VLOOKUP(H1019,'3-Productie normen'!A:S,VLOOKUP(N1019,'3-Productie normen'!S:T,2,FALSE),FALSE)))</f>
        <v>0</v>
      </c>
      <c r="V1019" s="176">
        <f t="shared" si="108"/>
        <v>0</v>
      </c>
      <c r="W1019" s="176">
        <f t="shared" si="109"/>
        <v>0</v>
      </c>
      <c r="X1019" s="176">
        <f t="shared" si="110"/>
        <v>0</v>
      </c>
      <c r="Y1019" s="666">
        <f>VLOOKUP(H1019,'3-Productie normen'!A:S,13,FALSE)</f>
        <v>0</v>
      </c>
      <c r="Z1019" s="177"/>
      <c r="AB1019" s="138">
        <f t="shared" si="111"/>
        <v>0</v>
      </c>
    </row>
    <row r="1020" spans="1:28" ht="14.1" customHeight="1">
      <c r="A1020" s="152">
        <v>1020</v>
      </c>
      <c r="B1020" s="171" t="s">
        <v>1003</v>
      </c>
      <c r="C1020" s="171" t="s">
        <v>1925</v>
      </c>
      <c r="D1020" s="526">
        <v>0</v>
      </c>
      <c r="E1020" s="526" t="s">
        <v>1049</v>
      </c>
      <c r="F1020" s="184" t="s">
        <v>1031</v>
      </c>
      <c r="G1020" s="184" t="s">
        <v>1036</v>
      </c>
      <c r="H1020" s="180" t="s">
        <v>223</v>
      </c>
      <c r="I1020" s="184" t="s">
        <v>1033</v>
      </c>
      <c r="J1020" s="649">
        <v>0</v>
      </c>
      <c r="K1020" s="484"/>
      <c r="L1020" s="484"/>
      <c r="M1020" s="484"/>
      <c r="N1020" s="174" t="s">
        <v>223</v>
      </c>
      <c r="O1020" s="174"/>
      <c r="P1020" s="174"/>
      <c r="Q1020" s="174"/>
      <c r="R1020" s="175">
        <f t="shared" si="105"/>
        <v>0</v>
      </c>
      <c r="S1020" s="175">
        <f t="shared" si="106"/>
        <v>0</v>
      </c>
      <c r="T1020" s="175">
        <f t="shared" si="107"/>
        <v>0</v>
      </c>
      <c r="U1020" s="176">
        <f>IF(N1020="nio",0,IF(N1020&gt;0,VLOOKUP(H1020,'3-Productie normen'!A:S,VLOOKUP(N1020,'3-Productie normen'!S:T,2,FALSE),FALSE)))</f>
        <v>0</v>
      </c>
      <c r="V1020" s="176">
        <f t="shared" si="108"/>
        <v>0</v>
      </c>
      <c r="W1020" s="176">
        <f t="shared" si="109"/>
        <v>0</v>
      </c>
      <c r="X1020" s="176">
        <f t="shared" si="110"/>
        <v>0</v>
      </c>
      <c r="Y1020" s="666">
        <f>VLOOKUP(H1020,'3-Productie normen'!A:S,13,FALSE)</f>
        <v>0</v>
      </c>
      <c r="Z1020" s="177"/>
      <c r="AB1020" s="138">
        <f t="shared" si="111"/>
        <v>0</v>
      </c>
    </row>
    <row r="1021" spans="1:28" ht="14.1" customHeight="1">
      <c r="A1021" s="152">
        <v>1021</v>
      </c>
      <c r="B1021" s="171" t="s">
        <v>1003</v>
      </c>
      <c r="C1021" s="171" t="s">
        <v>1925</v>
      </c>
      <c r="D1021" s="526">
        <v>0</v>
      </c>
      <c r="E1021" s="526" t="s">
        <v>1058</v>
      </c>
      <c r="F1021" s="184" t="s">
        <v>1031</v>
      </c>
      <c r="G1021" s="184" t="s">
        <v>1455</v>
      </c>
      <c r="H1021" s="180" t="s">
        <v>223</v>
      </c>
      <c r="I1021" s="184" t="s">
        <v>1033</v>
      </c>
      <c r="J1021" s="649">
        <v>0</v>
      </c>
      <c r="K1021" s="484"/>
      <c r="L1021" s="484"/>
      <c r="M1021" s="484"/>
      <c r="N1021" s="174" t="s">
        <v>223</v>
      </c>
      <c r="O1021" s="174"/>
      <c r="P1021" s="174"/>
      <c r="Q1021" s="174"/>
      <c r="R1021" s="175">
        <f t="shared" si="105"/>
        <v>0</v>
      </c>
      <c r="S1021" s="175">
        <f t="shared" si="106"/>
        <v>0</v>
      </c>
      <c r="T1021" s="175">
        <f t="shared" si="107"/>
        <v>0</v>
      </c>
      <c r="U1021" s="176">
        <f>IF(N1021="nio",0,IF(N1021&gt;0,VLOOKUP(H1021,'3-Productie normen'!A:S,VLOOKUP(N1021,'3-Productie normen'!S:T,2,FALSE),FALSE)))</f>
        <v>0</v>
      </c>
      <c r="V1021" s="176">
        <f t="shared" si="108"/>
        <v>0</v>
      </c>
      <c r="W1021" s="176">
        <f t="shared" si="109"/>
        <v>0</v>
      </c>
      <c r="X1021" s="176">
        <f t="shared" si="110"/>
        <v>0</v>
      </c>
      <c r="Y1021" s="666">
        <f>VLOOKUP(H1021,'3-Productie normen'!A:S,13,FALSE)</f>
        <v>0</v>
      </c>
      <c r="Z1021" s="177"/>
      <c r="AB1021" s="138">
        <f t="shared" si="111"/>
        <v>0</v>
      </c>
    </row>
    <row r="1022" spans="1:28" ht="14.1" customHeight="1">
      <c r="A1022" s="152">
        <v>1022</v>
      </c>
      <c r="B1022" s="171" t="s">
        <v>1004</v>
      </c>
      <c r="C1022" s="566" t="s">
        <v>1903</v>
      </c>
      <c r="D1022" s="526">
        <v>0</v>
      </c>
      <c r="E1022" s="526" t="s">
        <v>1044</v>
      </c>
      <c r="F1022" s="184" t="s">
        <v>1020</v>
      </c>
      <c r="G1022" s="184" t="s">
        <v>1456</v>
      </c>
      <c r="H1022" s="184" t="s">
        <v>1020</v>
      </c>
      <c r="I1022" s="184" t="s">
        <v>114</v>
      </c>
      <c r="J1022" s="649">
        <v>70</v>
      </c>
      <c r="K1022" s="484"/>
      <c r="L1022" s="484"/>
      <c r="M1022" s="484"/>
      <c r="N1022" s="174">
        <v>52</v>
      </c>
      <c r="O1022" s="174"/>
      <c r="P1022" s="174"/>
      <c r="Q1022" s="174"/>
      <c r="R1022" s="175" t="e">
        <f t="shared" si="105"/>
        <v>#DIV/0!</v>
      </c>
      <c r="S1022" s="175">
        <f t="shared" si="106"/>
        <v>0</v>
      </c>
      <c r="T1022" s="175">
        <f t="shared" si="107"/>
        <v>0</v>
      </c>
      <c r="U1022" s="176">
        <f>IF(N1022="nio",0,IF(N1022&gt;0,VLOOKUP(H1022,'3-Productie normen'!A:S,VLOOKUP(N1022,'3-Productie normen'!S:T,2,FALSE),FALSE)))</f>
        <v>0</v>
      </c>
      <c r="V1022" s="176">
        <f t="shared" si="108"/>
        <v>0</v>
      </c>
      <c r="W1022" s="176">
        <f t="shared" si="109"/>
        <v>0</v>
      </c>
      <c r="X1022" s="176">
        <f t="shared" si="110"/>
        <v>0</v>
      </c>
      <c r="Y1022" s="666">
        <f>VLOOKUP(H1022,'3-Productie normen'!A:S,13,FALSE)</f>
        <v>6</v>
      </c>
      <c r="Z1022" s="177"/>
      <c r="AB1022" s="138">
        <f t="shared" si="111"/>
        <v>3640</v>
      </c>
    </row>
    <row r="1023" spans="1:28" ht="14.1" customHeight="1">
      <c r="A1023" s="152">
        <v>1023</v>
      </c>
      <c r="B1023" s="171" t="s">
        <v>1004</v>
      </c>
      <c r="C1023" s="566" t="s">
        <v>1903</v>
      </c>
      <c r="D1023" s="526">
        <v>0</v>
      </c>
      <c r="E1023" s="526" t="s">
        <v>1019</v>
      </c>
      <c r="F1023" s="184" t="s">
        <v>1023</v>
      </c>
      <c r="G1023" s="184"/>
      <c r="H1023" s="187" t="s">
        <v>116</v>
      </c>
      <c r="I1023" s="184" t="s">
        <v>111</v>
      </c>
      <c r="J1023" s="649">
        <v>35.599998474121101</v>
      </c>
      <c r="K1023" s="484"/>
      <c r="L1023" s="484"/>
      <c r="M1023" s="484"/>
      <c r="N1023" s="174">
        <v>255</v>
      </c>
      <c r="O1023" s="174"/>
      <c r="P1023" s="174"/>
      <c r="Q1023" s="174"/>
      <c r="R1023" s="175" t="e">
        <f t="shared" si="105"/>
        <v>#DIV/0!</v>
      </c>
      <c r="S1023" s="175">
        <f t="shared" si="106"/>
        <v>0</v>
      </c>
      <c r="T1023" s="175">
        <f t="shared" si="107"/>
        <v>0</v>
      </c>
      <c r="U1023" s="176">
        <f>IF(N1023="nio",0,IF(N1023&gt;0,VLOOKUP(H1023,'3-Productie normen'!A:S,VLOOKUP(N1023,'3-Productie normen'!S:T,2,FALSE),FALSE)))</f>
        <v>0</v>
      </c>
      <c r="V1023" s="176">
        <f t="shared" si="108"/>
        <v>0</v>
      </c>
      <c r="W1023" s="176">
        <f t="shared" si="109"/>
        <v>0</v>
      </c>
      <c r="X1023" s="176">
        <f t="shared" si="110"/>
        <v>0</v>
      </c>
      <c r="Y1023" s="666">
        <f>VLOOKUP(H1023,'3-Productie normen'!A:S,13,FALSE)</f>
        <v>2</v>
      </c>
      <c r="Z1023" s="177"/>
      <c r="AB1023" s="138">
        <f t="shared" si="111"/>
        <v>9077.9996109008807</v>
      </c>
    </row>
    <row r="1024" spans="1:28" ht="14.1" customHeight="1">
      <c r="A1024" s="152">
        <v>1024</v>
      </c>
      <c r="B1024" s="171" t="s">
        <v>1004</v>
      </c>
      <c r="C1024" s="566" t="s">
        <v>1903</v>
      </c>
      <c r="D1024" s="526">
        <v>0</v>
      </c>
      <c r="E1024" s="526" t="s">
        <v>1061</v>
      </c>
      <c r="F1024" s="184" t="s">
        <v>1127</v>
      </c>
      <c r="G1024" s="184"/>
      <c r="H1024" s="184" t="s">
        <v>234</v>
      </c>
      <c r="I1024" s="184" t="s">
        <v>111</v>
      </c>
      <c r="J1024" s="649">
        <v>33.099998474121101</v>
      </c>
      <c r="K1024" s="484"/>
      <c r="L1024" s="484"/>
      <c r="M1024" s="484"/>
      <c r="N1024" s="174">
        <v>156</v>
      </c>
      <c r="O1024" s="174"/>
      <c r="P1024" s="174"/>
      <c r="Q1024" s="174"/>
      <c r="R1024" s="175" t="e">
        <f t="shared" si="105"/>
        <v>#DIV/0!</v>
      </c>
      <c r="S1024" s="175">
        <f t="shared" si="106"/>
        <v>0</v>
      </c>
      <c r="T1024" s="175">
        <f t="shared" si="107"/>
        <v>0</v>
      </c>
      <c r="U1024" s="176">
        <f>IF(N1024="nio",0,IF(N1024&gt;0,VLOOKUP(H1024,'3-Productie normen'!A:S,VLOOKUP(N1024,'3-Productie normen'!S:T,2,FALSE),FALSE)))</f>
        <v>0</v>
      </c>
      <c r="V1024" s="176">
        <f t="shared" si="108"/>
        <v>0</v>
      </c>
      <c r="W1024" s="176">
        <f t="shared" si="109"/>
        <v>0</v>
      </c>
      <c r="X1024" s="176">
        <f t="shared" si="110"/>
        <v>0</v>
      </c>
      <c r="Y1024" s="666">
        <f>VLOOKUP(H1024,'3-Productie normen'!A:S,13,FALSE)</f>
        <v>1</v>
      </c>
      <c r="Z1024" s="177"/>
      <c r="AB1024" s="138">
        <f t="shared" si="111"/>
        <v>5163.5997619628915</v>
      </c>
    </row>
    <row r="1025" spans="1:28" ht="14.1" customHeight="1">
      <c r="A1025" s="152">
        <v>1025</v>
      </c>
      <c r="B1025" s="171" t="s">
        <v>1004</v>
      </c>
      <c r="C1025" s="566" t="s">
        <v>1903</v>
      </c>
      <c r="D1025" s="526">
        <v>1</v>
      </c>
      <c r="E1025" s="526" t="s">
        <v>1065</v>
      </c>
      <c r="F1025" s="184" t="s">
        <v>281</v>
      </c>
      <c r="G1025" s="184"/>
      <c r="H1025" s="173" t="s">
        <v>1857</v>
      </c>
      <c r="I1025" s="184" t="s">
        <v>320</v>
      </c>
      <c r="J1025" s="649">
        <v>24</v>
      </c>
      <c r="K1025" s="484"/>
      <c r="L1025" s="484"/>
      <c r="M1025" s="484"/>
      <c r="N1025" s="174">
        <v>156</v>
      </c>
      <c r="O1025" s="174"/>
      <c r="P1025" s="174"/>
      <c r="Q1025" s="174"/>
      <c r="R1025" s="175" t="e">
        <f t="shared" si="105"/>
        <v>#DIV/0!</v>
      </c>
      <c r="S1025" s="175">
        <f t="shared" si="106"/>
        <v>0</v>
      </c>
      <c r="T1025" s="175">
        <f t="shared" si="107"/>
        <v>0</v>
      </c>
      <c r="U1025" s="176">
        <f>IF(N1025="nio",0,IF(N1025&gt;0,VLOOKUP(H1025,'3-Productie normen'!A:S,VLOOKUP(N1025,'3-Productie normen'!S:T,2,FALSE),FALSE)))</f>
        <v>0</v>
      </c>
      <c r="V1025" s="176">
        <f t="shared" si="108"/>
        <v>0</v>
      </c>
      <c r="W1025" s="176">
        <f t="shared" si="109"/>
        <v>0</v>
      </c>
      <c r="X1025" s="176">
        <f t="shared" si="110"/>
        <v>0</v>
      </c>
      <c r="Y1025" s="666">
        <f>VLOOKUP(H1025,'3-Productie normen'!A:S,13,FALSE)</f>
        <v>1</v>
      </c>
      <c r="Z1025" s="177"/>
      <c r="AB1025" s="138">
        <f t="shared" si="111"/>
        <v>3744</v>
      </c>
    </row>
    <row r="1026" spans="1:28" ht="14.1" customHeight="1">
      <c r="A1026" s="152">
        <v>1026</v>
      </c>
      <c r="B1026" s="171" t="s">
        <v>1004</v>
      </c>
      <c r="C1026" s="566" t="s">
        <v>1903</v>
      </c>
      <c r="D1026" s="526">
        <v>0</v>
      </c>
      <c r="E1026" s="526" t="s">
        <v>1030</v>
      </c>
      <c r="F1026" s="184" t="s">
        <v>110</v>
      </c>
      <c r="G1026" s="184"/>
      <c r="H1026" s="137" t="s">
        <v>110</v>
      </c>
      <c r="I1026" s="184" t="s">
        <v>111</v>
      </c>
      <c r="J1026" s="649">
        <v>17.600000381469702</v>
      </c>
      <c r="K1026" s="484"/>
      <c r="L1026" s="484"/>
      <c r="M1026" s="484"/>
      <c r="N1026" s="174">
        <v>255</v>
      </c>
      <c r="O1026" s="174"/>
      <c r="P1026" s="174"/>
      <c r="Q1026" s="174"/>
      <c r="R1026" s="175" t="e">
        <f t="shared" si="105"/>
        <v>#DIV/0!</v>
      </c>
      <c r="S1026" s="175">
        <f t="shared" si="106"/>
        <v>0</v>
      </c>
      <c r="T1026" s="175">
        <f t="shared" si="107"/>
        <v>0</v>
      </c>
      <c r="U1026" s="176">
        <f>IF(N1026="nio",0,IF(N1026&gt;0,VLOOKUP(H1026,'3-Productie normen'!A:S,VLOOKUP(N1026,'3-Productie normen'!S:T,2,FALSE),FALSE)))</f>
        <v>0</v>
      </c>
      <c r="V1026" s="176">
        <f t="shared" si="108"/>
        <v>0</v>
      </c>
      <c r="W1026" s="176">
        <f t="shared" si="109"/>
        <v>0</v>
      </c>
      <c r="X1026" s="176">
        <f t="shared" si="110"/>
        <v>0</v>
      </c>
      <c r="Y1026" s="666">
        <f>VLOOKUP(H1026,'3-Productie normen'!A:S,13,FALSE)</f>
        <v>4</v>
      </c>
      <c r="Z1026" s="177"/>
      <c r="AB1026" s="138">
        <f t="shared" si="111"/>
        <v>4488.0000972747739</v>
      </c>
    </row>
    <row r="1027" spans="1:28" ht="14.1" customHeight="1">
      <c r="A1027" s="152">
        <v>1027</v>
      </c>
      <c r="B1027" s="171" t="s">
        <v>1004</v>
      </c>
      <c r="C1027" s="566" t="s">
        <v>1903</v>
      </c>
      <c r="D1027" s="526">
        <v>1</v>
      </c>
      <c r="E1027" s="526" t="s">
        <v>1038</v>
      </c>
      <c r="F1027" s="184" t="s">
        <v>1046</v>
      </c>
      <c r="G1027" s="184" t="s">
        <v>1457</v>
      </c>
      <c r="H1027" s="137" t="s">
        <v>1856</v>
      </c>
      <c r="I1027" s="184" t="s">
        <v>320</v>
      </c>
      <c r="J1027" s="649">
        <v>17</v>
      </c>
      <c r="K1027" s="484"/>
      <c r="L1027" s="484"/>
      <c r="M1027" s="484"/>
      <c r="N1027" s="174">
        <v>255</v>
      </c>
      <c r="O1027" s="174"/>
      <c r="P1027" s="174"/>
      <c r="Q1027" s="174"/>
      <c r="R1027" s="175" t="e">
        <f t="shared" si="105"/>
        <v>#DIV/0!</v>
      </c>
      <c r="S1027" s="175">
        <f t="shared" si="106"/>
        <v>0</v>
      </c>
      <c r="T1027" s="175">
        <f t="shared" si="107"/>
        <v>0</v>
      </c>
      <c r="U1027" s="176">
        <f>IF(N1027="nio",0,IF(N1027&gt;0,VLOOKUP(H1027,'3-Productie normen'!A:S,VLOOKUP(N1027,'3-Productie normen'!S:T,2,FALSE),FALSE)))</f>
        <v>0</v>
      </c>
      <c r="V1027" s="176">
        <f t="shared" si="108"/>
        <v>0</v>
      </c>
      <c r="W1027" s="176">
        <f t="shared" si="109"/>
        <v>0</v>
      </c>
      <c r="X1027" s="176">
        <f t="shared" si="110"/>
        <v>0</v>
      </c>
      <c r="Y1027" s="666">
        <f>VLOOKUP(H1027,'3-Productie normen'!A:S,13,FALSE)</f>
        <v>5</v>
      </c>
      <c r="Z1027" s="177"/>
      <c r="AB1027" s="138">
        <f t="shared" si="111"/>
        <v>4335</v>
      </c>
    </row>
    <row r="1028" spans="1:28" ht="14.1" customHeight="1">
      <c r="A1028" s="152">
        <v>1028</v>
      </c>
      <c r="B1028" s="171" t="s">
        <v>1004</v>
      </c>
      <c r="C1028" s="566" t="s">
        <v>1903</v>
      </c>
      <c r="D1028" s="526">
        <v>0</v>
      </c>
      <c r="E1028" s="526" t="s">
        <v>1022</v>
      </c>
      <c r="F1028" s="184" t="s">
        <v>281</v>
      </c>
      <c r="G1028" s="184" t="s">
        <v>1458</v>
      </c>
      <c r="H1028" s="173" t="s">
        <v>1857</v>
      </c>
      <c r="I1028" s="184" t="s">
        <v>111</v>
      </c>
      <c r="J1028" s="649">
        <v>16.700000762939499</v>
      </c>
      <c r="K1028" s="484"/>
      <c r="L1028" s="484"/>
      <c r="M1028" s="484"/>
      <c r="N1028" s="174">
        <v>156</v>
      </c>
      <c r="O1028" s="174"/>
      <c r="P1028" s="174"/>
      <c r="Q1028" s="174"/>
      <c r="R1028" s="175" t="e">
        <f t="shared" si="105"/>
        <v>#DIV/0!</v>
      </c>
      <c r="S1028" s="175">
        <f t="shared" si="106"/>
        <v>0</v>
      </c>
      <c r="T1028" s="175">
        <f t="shared" si="107"/>
        <v>0</v>
      </c>
      <c r="U1028" s="176">
        <f>IF(N1028="nio",0,IF(N1028&gt;0,VLOOKUP(H1028,'3-Productie normen'!A:S,VLOOKUP(N1028,'3-Productie normen'!S:T,2,FALSE),FALSE)))</f>
        <v>0</v>
      </c>
      <c r="V1028" s="176">
        <f t="shared" si="108"/>
        <v>0</v>
      </c>
      <c r="W1028" s="176">
        <f t="shared" si="109"/>
        <v>0</v>
      </c>
      <c r="X1028" s="176">
        <f t="shared" si="110"/>
        <v>0</v>
      </c>
      <c r="Y1028" s="666">
        <f>VLOOKUP(H1028,'3-Productie normen'!A:S,13,FALSE)</f>
        <v>1</v>
      </c>
      <c r="Z1028" s="177"/>
      <c r="AB1028" s="138">
        <f t="shared" si="111"/>
        <v>2605.200119018562</v>
      </c>
    </row>
    <row r="1029" spans="1:28" ht="14.1" customHeight="1">
      <c r="A1029" s="152">
        <v>1029</v>
      </c>
      <c r="B1029" s="171" t="s">
        <v>1004</v>
      </c>
      <c r="C1029" s="566" t="s">
        <v>1903</v>
      </c>
      <c r="D1029" s="526">
        <v>0</v>
      </c>
      <c r="E1029" s="526" t="s">
        <v>1034</v>
      </c>
      <c r="F1029" s="184" t="s">
        <v>281</v>
      </c>
      <c r="G1029" s="184" t="s">
        <v>1459</v>
      </c>
      <c r="H1029" s="173" t="s">
        <v>1857</v>
      </c>
      <c r="I1029" s="184" t="s">
        <v>111</v>
      </c>
      <c r="J1029" s="649">
        <v>14.5</v>
      </c>
      <c r="K1029" s="484"/>
      <c r="L1029" s="484"/>
      <c r="M1029" s="484"/>
      <c r="N1029" s="174">
        <v>156</v>
      </c>
      <c r="O1029" s="174"/>
      <c r="P1029" s="174"/>
      <c r="Q1029" s="174"/>
      <c r="R1029" s="175" t="e">
        <f t="shared" si="105"/>
        <v>#DIV/0!</v>
      </c>
      <c r="S1029" s="175">
        <f t="shared" si="106"/>
        <v>0</v>
      </c>
      <c r="T1029" s="175">
        <f t="shared" si="107"/>
        <v>0</v>
      </c>
      <c r="U1029" s="176">
        <f>IF(N1029="nio",0,IF(N1029&gt;0,VLOOKUP(H1029,'3-Productie normen'!A:S,VLOOKUP(N1029,'3-Productie normen'!S:T,2,FALSE),FALSE)))</f>
        <v>0</v>
      </c>
      <c r="V1029" s="176">
        <f t="shared" si="108"/>
        <v>0</v>
      </c>
      <c r="W1029" s="176">
        <f t="shared" si="109"/>
        <v>0</v>
      </c>
      <c r="X1029" s="176">
        <f t="shared" si="110"/>
        <v>0</v>
      </c>
      <c r="Y1029" s="666">
        <f>VLOOKUP(H1029,'3-Productie normen'!A:S,13,FALSE)</f>
        <v>1</v>
      </c>
      <c r="Z1029" s="177"/>
      <c r="AB1029" s="138">
        <f t="shared" si="111"/>
        <v>2262</v>
      </c>
    </row>
    <row r="1030" spans="1:28" ht="14.1" customHeight="1">
      <c r="A1030" s="152">
        <v>1030</v>
      </c>
      <c r="B1030" s="171" t="s">
        <v>1004</v>
      </c>
      <c r="C1030" s="566" t="s">
        <v>1903</v>
      </c>
      <c r="D1030" s="526">
        <v>0</v>
      </c>
      <c r="E1030" s="526" t="s">
        <v>1460</v>
      </c>
      <c r="F1030" s="184" t="s">
        <v>1046</v>
      </c>
      <c r="G1030" s="184"/>
      <c r="H1030" s="137" t="s">
        <v>1856</v>
      </c>
      <c r="I1030" s="184" t="s">
        <v>111</v>
      </c>
      <c r="J1030" s="649">
        <v>14.3999996185303</v>
      </c>
      <c r="K1030" s="484"/>
      <c r="L1030" s="484"/>
      <c r="M1030" s="484"/>
      <c r="N1030" s="174">
        <v>255</v>
      </c>
      <c r="O1030" s="174"/>
      <c r="P1030" s="174"/>
      <c r="Q1030" s="174"/>
      <c r="R1030" s="175" t="e">
        <f t="shared" si="105"/>
        <v>#DIV/0!</v>
      </c>
      <c r="S1030" s="175">
        <f t="shared" si="106"/>
        <v>0</v>
      </c>
      <c r="T1030" s="175">
        <f t="shared" si="107"/>
        <v>0</v>
      </c>
      <c r="U1030" s="176">
        <f>IF(N1030="nio",0,IF(N1030&gt;0,VLOOKUP(H1030,'3-Productie normen'!A:S,VLOOKUP(N1030,'3-Productie normen'!S:T,2,FALSE),FALSE)))</f>
        <v>0</v>
      </c>
      <c r="V1030" s="176">
        <f t="shared" si="108"/>
        <v>0</v>
      </c>
      <c r="W1030" s="176">
        <f t="shared" si="109"/>
        <v>0</v>
      </c>
      <c r="X1030" s="176">
        <f t="shared" si="110"/>
        <v>0</v>
      </c>
      <c r="Y1030" s="666">
        <f>VLOOKUP(H1030,'3-Productie normen'!A:S,13,FALSE)</f>
        <v>5</v>
      </c>
      <c r="Z1030" s="177"/>
      <c r="AB1030" s="138">
        <f t="shared" si="111"/>
        <v>3671.9999027252265</v>
      </c>
    </row>
    <row r="1031" spans="1:28" ht="14.1" customHeight="1">
      <c r="A1031" s="152">
        <v>1031</v>
      </c>
      <c r="B1031" s="171" t="s">
        <v>1004</v>
      </c>
      <c r="C1031" s="566" t="s">
        <v>1903</v>
      </c>
      <c r="D1031" s="526">
        <v>0</v>
      </c>
      <c r="E1031" s="526" t="s">
        <v>1027</v>
      </c>
      <c r="F1031" s="184" t="s">
        <v>309</v>
      </c>
      <c r="G1031" s="184" t="s">
        <v>1380</v>
      </c>
      <c r="H1031" s="137" t="s">
        <v>18</v>
      </c>
      <c r="I1031" s="184" t="s">
        <v>113</v>
      </c>
      <c r="J1031" s="649">
        <v>4.1999998092651403</v>
      </c>
      <c r="K1031" s="484"/>
      <c r="L1031" s="484"/>
      <c r="M1031" s="484"/>
      <c r="N1031" s="174">
        <v>255</v>
      </c>
      <c r="O1031" s="174"/>
      <c r="P1031" s="174"/>
      <c r="Q1031" s="174"/>
      <c r="R1031" s="175" t="e">
        <f t="shared" si="105"/>
        <v>#DIV/0!</v>
      </c>
      <c r="S1031" s="175">
        <f t="shared" si="106"/>
        <v>0</v>
      </c>
      <c r="T1031" s="175">
        <f t="shared" si="107"/>
        <v>0</v>
      </c>
      <c r="U1031" s="176">
        <f>IF(N1031="nio",0,IF(N1031&gt;0,VLOOKUP(H1031,'3-Productie normen'!A:S,VLOOKUP(N1031,'3-Productie normen'!S:T,2,FALSE),FALSE)))</f>
        <v>0</v>
      </c>
      <c r="V1031" s="176">
        <f t="shared" si="108"/>
        <v>0</v>
      </c>
      <c r="W1031" s="176">
        <f t="shared" si="109"/>
        <v>0</v>
      </c>
      <c r="X1031" s="176">
        <f t="shared" si="110"/>
        <v>0</v>
      </c>
      <c r="Y1031" s="666">
        <f>VLOOKUP(H1031,'3-Productie normen'!A:S,13,FALSE)</f>
        <v>3</v>
      </c>
      <c r="Z1031" s="177"/>
      <c r="AB1031" s="138">
        <f t="shared" si="111"/>
        <v>1070.9999513626108</v>
      </c>
    </row>
    <row r="1032" spans="1:28" ht="14.1" customHeight="1">
      <c r="A1032" s="152">
        <v>1032</v>
      </c>
      <c r="B1032" s="171" t="s">
        <v>1004</v>
      </c>
      <c r="C1032" s="566" t="s">
        <v>1903</v>
      </c>
      <c r="D1032" s="526">
        <v>0</v>
      </c>
      <c r="E1032" s="526" t="s">
        <v>1035</v>
      </c>
      <c r="F1032" s="184" t="s">
        <v>309</v>
      </c>
      <c r="G1032" s="184" t="s">
        <v>1461</v>
      </c>
      <c r="H1032" s="137" t="s">
        <v>18</v>
      </c>
      <c r="I1032" s="184" t="s">
        <v>113</v>
      </c>
      <c r="J1032" s="649">
        <v>4.1999998092651403</v>
      </c>
      <c r="K1032" s="484"/>
      <c r="L1032" s="484"/>
      <c r="M1032" s="484"/>
      <c r="N1032" s="174">
        <v>255</v>
      </c>
      <c r="O1032" s="174"/>
      <c r="P1032" s="174"/>
      <c r="Q1032" s="174"/>
      <c r="R1032" s="175" t="e">
        <f t="shared" si="105"/>
        <v>#DIV/0!</v>
      </c>
      <c r="S1032" s="175">
        <f t="shared" si="106"/>
        <v>0</v>
      </c>
      <c r="T1032" s="175">
        <f t="shared" si="107"/>
        <v>0</v>
      </c>
      <c r="U1032" s="176">
        <f>IF(N1032="nio",0,IF(N1032&gt;0,VLOOKUP(H1032,'3-Productie normen'!A:S,VLOOKUP(N1032,'3-Productie normen'!S:T,2,FALSE),FALSE)))</f>
        <v>0</v>
      </c>
      <c r="V1032" s="176">
        <f t="shared" si="108"/>
        <v>0</v>
      </c>
      <c r="W1032" s="176">
        <f t="shared" si="109"/>
        <v>0</v>
      </c>
      <c r="X1032" s="176">
        <f t="shared" si="110"/>
        <v>0</v>
      </c>
      <c r="Y1032" s="666">
        <f>VLOOKUP(H1032,'3-Productie normen'!A:S,13,FALSE)</f>
        <v>3</v>
      </c>
      <c r="Z1032" s="177"/>
      <c r="AB1032" s="138">
        <f t="shared" si="111"/>
        <v>1070.9999513626108</v>
      </c>
    </row>
    <row r="1033" spans="1:28" ht="14.1" customHeight="1">
      <c r="A1033" s="152">
        <v>1033</v>
      </c>
      <c r="B1033" s="171" t="s">
        <v>1004</v>
      </c>
      <c r="C1033" s="566" t="s">
        <v>1903</v>
      </c>
      <c r="D1033" s="526">
        <v>0</v>
      </c>
      <c r="E1033" s="526" t="s">
        <v>1049</v>
      </c>
      <c r="F1033" s="184" t="s">
        <v>309</v>
      </c>
      <c r="G1033" s="184" t="s">
        <v>1462</v>
      </c>
      <c r="H1033" s="137" t="s">
        <v>18</v>
      </c>
      <c r="I1033" s="184" t="s">
        <v>113</v>
      </c>
      <c r="J1033" s="649">
        <v>3.5</v>
      </c>
      <c r="K1033" s="484"/>
      <c r="L1033" s="484"/>
      <c r="M1033" s="484"/>
      <c r="N1033" s="174">
        <v>255</v>
      </c>
      <c r="O1033" s="174"/>
      <c r="P1033" s="174"/>
      <c r="Q1033" s="174"/>
      <c r="R1033" s="175" t="e">
        <f t="shared" si="105"/>
        <v>#DIV/0!</v>
      </c>
      <c r="S1033" s="175">
        <f t="shared" si="106"/>
        <v>0</v>
      </c>
      <c r="T1033" s="175">
        <f t="shared" si="107"/>
        <v>0</v>
      </c>
      <c r="U1033" s="176">
        <f>IF(N1033="nio",0,IF(N1033&gt;0,VLOOKUP(H1033,'3-Productie normen'!A:S,VLOOKUP(N1033,'3-Productie normen'!S:T,2,FALSE),FALSE)))</f>
        <v>0</v>
      </c>
      <c r="V1033" s="176">
        <f t="shared" si="108"/>
        <v>0</v>
      </c>
      <c r="W1033" s="176">
        <f t="shared" si="109"/>
        <v>0</v>
      </c>
      <c r="X1033" s="176">
        <f t="shared" si="110"/>
        <v>0</v>
      </c>
      <c r="Y1033" s="666">
        <f>VLOOKUP(H1033,'3-Productie normen'!A:S,13,FALSE)</f>
        <v>3</v>
      </c>
      <c r="Z1033" s="177"/>
      <c r="AB1033" s="138">
        <f t="shared" si="111"/>
        <v>892.5</v>
      </c>
    </row>
    <row r="1034" spans="1:28" ht="14.1" customHeight="1">
      <c r="A1034" s="152">
        <v>1034</v>
      </c>
      <c r="B1034" s="171" t="s">
        <v>1004</v>
      </c>
      <c r="C1034" s="566" t="s">
        <v>1903</v>
      </c>
      <c r="D1034" s="526">
        <v>0</v>
      </c>
      <c r="E1034" s="526" t="s">
        <v>1025</v>
      </c>
      <c r="F1034" s="184" t="s">
        <v>110</v>
      </c>
      <c r="G1034" s="184"/>
      <c r="H1034" s="137" t="s">
        <v>110</v>
      </c>
      <c r="I1034" s="184" t="s">
        <v>320</v>
      </c>
      <c r="J1034" s="649">
        <v>3.4000000953674299</v>
      </c>
      <c r="K1034" s="484"/>
      <c r="L1034" s="484"/>
      <c r="M1034" s="484"/>
      <c r="N1034" s="174">
        <v>255</v>
      </c>
      <c r="O1034" s="174"/>
      <c r="P1034" s="174"/>
      <c r="Q1034" s="174"/>
      <c r="R1034" s="175" t="e">
        <f t="shared" ref="R1034:R1097" si="112">IF(N1034="nio",0,IF(N1034&gt;0,N1034*J1034/U1034,0))*K1034</f>
        <v>#DIV/0!</v>
      </c>
      <c r="S1034" s="175">
        <f t="shared" ref="S1034:S1097" si="113">IF(O1034&gt;0,O1034*J1034/V1034,0)*L1034</f>
        <v>0</v>
      </c>
      <c r="T1034" s="175">
        <f t="shared" ref="T1034:T1097" si="114">IF(P1034&gt;0,P1034*J1034/W1034,0)*M1034</f>
        <v>0</v>
      </c>
      <c r="U1034" s="176">
        <f>IF(N1034="nio",0,IF(N1034&gt;0,VLOOKUP(H1034,'3-Productie normen'!A:S,VLOOKUP(N1034,'3-Productie normen'!S:T,2,FALSE),FALSE)))</f>
        <v>0</v>
      </c>
      <c r="V1034" s="176">
        <f t="shared" ref="V1034:V1097" si="115">IF(O1034&gt;0,U1034*$V$8,0)</f>
        <v>0</v>
      </c>
      <c r="W1034" s="176">
        <f t="shared" ref="W1034:W1097" si="116">IF(P1034&gt;0,U1034*$W$8,0)</f>
        <v>0</v>
      </c>
      <c r="X1034" s="176">
        <f t="shared" ref="X1034:X1097" si="117">IF(Q1034&gt;0,U1034*$X$8,0)</f>
        <v>0</v>
      </c>
      <c r="Y1034" s="666">
        <f>VLOOKUP(H1034,'3-Productie normen'!A:S,13,FALSE)</f>
        <v>4</v>
      </c>
      <c r="Z1034" s="177"/>
      <c r="AB1034" s="138">
        <f t="shared" ref="AB1034:AB1097" si="118">SUM(N1034:P1034)*J1034</f>
        <v>867.00002431869461</v>
      </c>
    </row>
    <row r="1035" spans="1:28" ht="14.1" customHeight="1">
      <c r="A1035" s="152">
        <v>1035</v>
      </c>
      <c r="B1035" s="171" t="s">
        <v>1004</v>
      </c>
      <c r="C1035" s="566" t="s">
        <v>1903</v>
      </c>
      <c r="D1035" s="526">
        <v>0</v>
      </c>
      <c r="E1035" s="526" t="s">
        <v>1053</v>
      </c>
      <c r="F1035" s="184" t="s">
        <v>1046</v>
      </c>
      <c r="G1035" s="184" t="s">
        <v>1381</v>
      </c>
      <c r="H1035" s="137" t="s">
        <v>1856</v>
      </c>
      <c r="I1035" s="184" t="s">
        <v>111</v>
      </c>
      <c r="J1035" s="649">
        <v>3.0999999046325701</v>
      </c>
      <c r="K1035" s="484"/>
      <c r="L1035" s="484"/>
      <c r="M1035" s="484"/>
      <c r="N1035" s="174">
        <v>255</v>
      </c>
      <c r="O1035" s="174"/>
      <c r="P1035" s="174"/>
      <c r="Q1035" s="174"/>
      <c r="R1035" s="175" t="e">
        <f t="shared" si="112"/>
        <v>#DIV/0!</v>
      </c>
      <c r="S1035" s="175">
        <f t="shared" si="113"/>
        <v>0</v>
      </c>
      <c r="T1035" s="175">
        <f t="shared" si="114"/>
        <v>0</v>
      </c>
      <c r="U1035" s="176">
        <f>IF(N1035="nio",0,IF(N1035&gt;0,VLOOKUP(H1035,'3-Productie normen'!A:S,VLOOKUP(N1035,'3-Productie normen'!S:T,2,FALSE),FALSE)))</f>
        <v>0</v>
      </c>
      <c r="V1035" s="176">
        <f t="shared" si="115"/>
        <v>0</v>
      </c>
      <c r="W1035" s="176">
        <f t="shared" si="116"/>
        <v>0</v>
      </c>
      <c r="X1035" s="176">
        <f t="shared" si="117"/>
        <v>0</v>
      </c>
      <c r="Y1035" s="666">
        <f>VLOOKUP(H1035,'3-Productie normen'!A:S,13,FALSE)</f>
        <v>5</v>
      </c>
      <c r="Z1035" s="177"/>
      <c r="AB1035" s="138">
        <f t="shared" si="118"/>
        <v>790.49997568130539</v>
      </c>
    </row>
    <row r="1036" spans="1:28" ht="14.1" customHeight="1">
      <c r="A1036" s="152">
        <v>1036</v>
      </c>
      <c r="B1036" s="171" t="s">
        <v>1004</v>
      </c>
      <c r="C1036" s="566" t="s">
        <v>1903</v>
      </c>
      <c r="D1036" s="526">
        <v>1</v>
      </c>
      <c r="E1036" s="526" t="s">
        <v>1463</v>
      </c>
      <c r="F1036" s="184" t="s">
        <v>355</v>
      </c>
      <c r="G1036" s="184"/>
      <c r="H1036" s="137" t="s">
        <v>368</v>
      </c>
      <c r="I1036" s="184" t="s">
        <v>320</v>
      </c>
      <c r="J1036" s="649">
        <v>3</v>
      </c>
      <c r="K1036" s="484"/>
      <c r="L1036" s="484"/>
      <c r="M1036" s="484"/>
      <c r="N1036" s="174">
        <v>255</v>
      </c>
      <c r="O1036" s="174"/>
      <c r="P1036" s="174"/>
      <c r="Q1036" s="174"/>
      <c r="R1036" s="175" t="e">
        <f t="shared" si="112"/>
        <v>#DIV/0!</v>
      </c>
      <c r="S1036" s="175">
        <f t="shared" si="113"/>
        <v>0</v>
      </c>
      <c r="T1036" s="175">
        <f t="shared" si="114"/>
        <v>0</v>
      </c>
      <c r="U1036" s="176">
        <f>IF(N1036="nio",0,IF(N1036&gt;0,VLOOKUP(H1036,'3-Productie normen'!A:S,VLOOKUP(N1036,'3-Productie normen'!S:T,2,FALSE),FALSE)))</f>
        <v>0</v>
      </c>
      <c r="V1036" s="176">
        <f t="shared" si="115"/>
        <v>0</v>
      </c>
      <c r="W1036" s="176">
        <f t="shared" si="116"/>
        <v>0</v>
      </c>
      <c r="X1036" s="176">
        <f t="shared" si="117"/>
        <v>0</v>
      </c>
      <c r="Y1036" s="666">
        <f>VLOOKUP(H1036,'3-Productie normen'!A:S,13,FALSE)</f>
        <v>5</v>
      </c>
      <c r="Z1036" s="177"/>
      <c r="AB1036" s="138">
        <f t="shared" si="118"/>
        <v>765</v>
      </c>
    </row>
    <row r="1037" spans="1:28" ht="14.1" customHeight="1">
      <c r="A1037" s="152">
        <v>1037</v>
      </c>
      <c r="B1037" s="171" t="s">
        <v>1004</v>
      </c>
      <c r="C1037" s="566" t="s">
        <v>1903</v>
      </c>
      <c r="D1037" s="526">
        <v>0</v>
      </c>
      <c r="E1037" s="526" t="s">
        <v>1052</v>
      </c>
      <c r="F1037" s="184" t="s">
        <v>1166</v>
      </c>
      <c r="G1037" s="184" t="s">
        <v>1464</v>
      </c>
      <c r="H1037" s="137" t="s">
        <v>1857</v>
      </c>
      <c r="I1037" s="184" t="s">
        <v>111</v>
      </c>
      <c r="J1037" s="649">
        <v>2</v>
      </c>
      <c r="K1037" s="484"/>
      <c r="L1037" s="484"/>
      <c r="M1037" s="484"/>
      <c r="N1037" s="174">
        <v>255</v>
      </c>
      <c r="O1037" s="174"/>
      <c r="P1037" s="174"/>
      <c r="Q1037" s="174"/>
      <c r="R1037" s="175" t="e">
        <f t="shared" si="112"/>
        <v>#DIV/0!</v>
      </c>
      <c r="S1037" s="175">
        <f t="shared" si="113"/>
        <v>0</v>
      </c>
      <c r="T1037" s="175">
        <f t="shared" si="114"/>
        <v>0</v>
      </c>
      <c r="U1037" s="176">
        <f>IF(N1037="nio",0,IF(N1037&gt;0,VLOOKUP(H1037,'3-Productie normen'!A:S,VLOOKUP(N1037,'3-Productie normen'!S:T,2,FALSE),FALSE)))</f>
        <v>0</v>
      </c>
      <c r="V1037" s="176">
        <f t="shared" si="115"/>
        <v>0</v>
      </c>
      <c r="W1037" s="176">
        <f t="shared" si="116"/>
        <v>0</v>
      </c>
      <c r="X1037" s="176">
        <f t="shared" si="117"/>
        <v>0</v>
      </c>
      <c r="Y1037" s="666">
        <f>VLOOKUP(H1037,'3-Productie normen'!A:S,13,FALSE)</f>
        <v>1</v>
      </c>
      <c r="Z1037" s="177"/>
      <c r="AB1037" s="138">
        <f t="shared" si="118"/>
        <v>510</v>
      </c>
    </row>
    <row r="1038" spans="1:28" ht="14.1" customHeight="1">
      <c r="A1038" s="152">
        <v>1038</v>
      </c>
      <c r="B1038" s="171" t="s">
        <v>1004</v>
      </c>
      <c r="C1038" s="566" t="s">
        <v>1903</v>
      </c>
      <c r="D1038" s="526">
        <v>0</v>
      </c>
      <c r="E1038" s="526" t="s">
        <v>1064</v>
      </c>
      <c r="F1038" s="184" t="s">
        <v>1050</v>
      </c>
      <c r="G1038" s="184" t="s">
        <v>377</v>
      </c>
      <c r="H1038" s="184" t="s">
        <v>18</v>
      </c>
      <c r="I1038" s="184" t="s">
        <v>113</v>
      </c>
      <c r="J1038" s="649">
        <v>1.6000000238418599</v>
      </c>
      <c r="K1038" s="484"/>
      <c r="L1038" s="484"/>
      <c r="M1038" s="484"/>
      <c r="N1038" s="174">
        <v>255</v>
      </c>
      <c r="O1038" s="174"/>
      <c r="P1038" s="174"/>
      <c r="Q1038" s="174"/>
      <c r="R1038" s="175" t="e">
        <f t="shared" si="112"/>
        <v>#DIV/0!</v>
      </c>
      <c r="S1038" s="175">
        <f t="shared" si="113"/>
        <v>0</v>
      </c>
      <c r="T1038" s="175">
        <f t="shared" si="114"/>
        <v>0</v>
      </c>
      <c r="U1038" s="176">
        <f>IF(N1038="nio",0,IF(N1038&gt;0,VLOOKUP(H1038,'3-Productie normen'!A:S,VLOOKUP(N1038,'3-Productie normen'!S:T,2,FALSE),FALSE)))</f>
        <v>0</v>
      </c>
      <c r="V1038" s="176">
        <f t="shared" si="115"/>
        <v>0</v>
      </c>
      <c r="W1038" s="176">
        <f t="shared" si="116"/>
        <v>0</v>
      </c>
      <c r="X1038" s="176">
        <f t="shared" si="117"/>
        <v>0</v>
      </c>
      <c r="Y1038" s="666">
        <f>VLOOKUP(H1038,'3-Productie normen'!A:S,13,FALSE)</f>
        <v>3</v>
      </c>
      <c r="Z1038" s="177"/>
      <c r="AB1038" s="138">
        <f t="shared" si="118"/>
        <v>408.00000607967428</v>
      </c>
    </row>
    <row r="1039" spans="1:28" ht="14.1" customHeight="1">
      <c r="A1039" s="152">
        <v>1039</v>
      </c>
      <c r="B1039" s="171" t="s">
        <v>1004</v>
      </c>
      <c r="C1039" s="566" t="s">
        <v>1903</v>
      </c>
      <c r="D1039" s="526">
        <v>1</v>
      </c>
      <c r="E1039" s="526" t="s">
        <v>1059</v>
      </c>
      <c r="F1039" s="184" t="s">
        <v>388</v>
      </c>
      <c r="G1039" s="184"/>
      <c r="H1039" s="180" t="s">
        <v>223</v>
      </c>
      <c r="I1039" s="184" t="s">
        <v>114</v>
      </c>
      <c r="J1039" s="649">
        <v>0</v>
      </c>
      <c r="K1039" s="484"/>
      <c r="L1039" s="484"/>
      <c r="M1039" s="484"/>
      <c r="N1039" s="174" t="s">
        <v>223</v>
      </c>
      <c r="O1039" s="174"/>
      <c r="P1039" s="174"/>
      <c r="Q1039" s="174"/>
      <c r="R1039" s="175">
        <f t="shared" si="112"/>
        <v>0</v>
      </c>
      <c r="S1039" s="175">
        <f t="shared" si="113"/>
        <v>0</v>
      </c>
      <c r="T1039" s="175">
        <f t="shared" si="114"/>
        <v>0</v>
      </c>
      <c r="U1039" s="176">
        <f>IF(N1039="nio",0,IF(N1039&gt;0,VLOOKUP(H1039,'3-Productie normen'!A:S,VLOOKUP(N1039,'3-Productie normen'!S:T,2,FALSE),FALSE)))</f>
        <v>0</v>
      </c>
      <c r="V1039" s="176">
        <f t="shared" si="115"/>
        <v>0</v>
      </c>
      <c r="W1039" s="176">
        <f t="shared" si="116"/>
        <v>0</v>
      </c>
      <c r="X1039" s="176">
        <f t="shared" si="117"/>
        <v>0</v>
      </c>
      <c r="Y1039" s="666">
        <f>VLOOKUP(H1039,'3-Productie normen'!A:S,13,FALSE)</f>
        <v>0</v>
      </c>
      <c r="Z1039" s="177"/>
      <c r="AB1039" s="138">
        <f t="shared" si="118"/>
        <v>0</v>
      </c>
    </row>
    <row r="1040" spans="1:28" ht="14.1" customHeight="1">
      <c r="A1040" s="152">
        <v>1040</v>
      </c>
      <c r="B1040" s="171" t="s">
        <v>1004</v>
      </c>
      <c r="C1040" s="566" t="s">
        <v>1903</v>
      </c>
      <c r="D1040" s="526">
        <v>1</v>
      </c>
      <c r="E1040" s="526" t="s">
        <v>1063</v>
      </c>
      <c r="F1040" s="184" t="s">
        <v>388</v>
      </c>
      <c r="G1040" s="184"/>
      <c r="H1040" s="180" t="s">
        <v>223</v>
      </c>
      <c r="I1040" s="184" t="s">
        <v>114</v>
      </c>
      <c r="J1040" s="649">
        <v>0</v>
      </c>
      <c r="K1040" s="484"/>
      <c r="L1040" s="484"/>
      <c r="M1040" s="484"/>
      <c r="N1040" s="174" t="s">
        <v>223</v>
      </c>
      <c r="O1040" s="174"/>
      <c r="P1040" s="174"/>
      <c r="Q1040" s="174"/>
      <c r="R1040" s="175">
        <f t="shared" si="112"/>
        <v>0</v>
      </c>
      <c r="S1040" s="175">
        <f t="shared" si="113"/>
        <v>0</v>
      </c>
      <c r="T1040" s="175">
        <f t="shared" si="114"/>
        <v>0</v>
      </c>
      <c r="U1040" s="176">
        <f>IF(N1040="nio",0,IF(N1040&gt;0,VLOOKUP(H1040,'3-Productie normen'!A:S,VLOOKUP(N1040,'3-Productie normen'!S:T,2,FALSE),FALSE)))</f>
        <v>0</v>
      </c>
      <c r="V1040" s="176">
        <f t="shared" si="115"/>
        <v>0</v>
      </c>
      <c r="W1040" s="176">
        <f t="shared" si="116"/>
        <v>0</v>
      </c>
      <c r="X1040" s="176">
        <f t="shared" si="117"/>
        <v>0</v>
      </c>
      <c r="Y1040" s="666">
        <f>VLOOKUP(H1040,'3-Productie normen'!A:S,13,FALSE)</f>
        <v>0</v>
      </c>
      <c r="Z1040" s="177"/>
      <c r="AB1040" s="138">
        <f t="shared" si="118"/>
        <v>0</v>
      </c>
    </row>
    <row r="1041" spans="1:28" ht="14.1" customHeight="1">
      <c r="A1041" s="152">
        <v>1041</v>
      </c>
      <c r="B1041" s="171" t="s">
        <v>1004</v>
      </c>
      <c r="C1041" s="566" t="s">
        <v>1903</v>
      </c>
      <c r="D1041" s="526">
        <v>1</v>
      </c>
      <c r="E1041" s="526" t="s">
        <v>1067</v>
      </c>
      <c r="F1041" s="184" t="s">
        <v>388</v>
      </c>
      <c r="G1041" s="184"/>
      <c r="H1041" s="180" t="s">
        <v>223</v>
      </c>
      <c r="I1041" s="184" t="s">
        <v>114</v>
      </c>
      <c r="J1041" s="649">
        <v>0</v>
      </c>
      <c r="K1041" s="484"/>
      <c r="L1041" s="484"/>
      <c r="M1041" s="484"/>
      <c r="N1041" s="174" t="s">
        <v>223</v>
      </c>
      <c r="O1041" s="174"/>
      <c r="P1041" s="174"/>
      <c r="Q1041" s="174"/>
      <c r="R1041" s="175">
        <f t="shared" si="112"/>
        <v>0</v>
      </c>
      <c r="S1041" s="175">
        <f t="shared" si="113"/>
        <v>0</v>
      </c>
      <c r="T1041" s="175">
        <f t="shared" si="114"/>
        <v>0</v>
      </c>
      <c r="U1041" s="176">
        <f>IF(N1041="nio",0,IF(N1041&gt;0,VLOOKUP(H1041,'3-Productie normen'!A:S,VLOOKUP(N1041,'3-Productie normen'!S:T,2,FALSE),FALSE)))</f>
        <v>0</v>
      </c>
      <c r="V1041" s="176">
        <f t="shared" si="115"/>
        <v>0</v>
      </c>
      <c r="W1041" s="176">
        <f t="shared" si="116"/>
        <v>0</v>
      </c>
      <c r="X1041" s="176">
        <f t="shared" si="117"/>
        <v>0</v>
      </c>
      <c r="Y1041" s="666">
        <f>VLOOKUP(H1041,'3-Productie normen'!A:S,13,FALSE)</f>
        <v>0</v>
      </c>
      <c r="Z1041" s="177"/>
      <c r="AB1041" s="138">
        <f t="shared" si="118"/>
        <v>0</v>
      </c>
    </row>
    <row r="1042" spans="1:28" ht="14.1" customHeight="1">
      <c r="A1042" s="152">
        <v>1042</v>
      </c>
      <c r="B1042" s="171" t="s">
        <v>1004</v>
      </c>
      <c r="C1042" s="566" t="s">
        <v>1903</v>
      </c>
      <c r="D1042" s="526">
        <v>1</v>
      </c>
      <c r="E1042" s="526" t="s">
        <v>1066</v>
      </c>
      <c r="F1042" s="184" t="s">
        <v>1046</v>
      </c>
      <c r="G1042" s="184"/>
      <c r="H1042" s="180" t="s">
        <v>223</v>
      </c>
      <c r="I1042" s="184" t="s">
        <v>331</v>
      </c>
      <c r="J1042" s="649">
        <v>0</v>
      </c>
      <c r="K1042" s="484"/>
      <c r="L1042" s="484"/>
      <c r="M1042" s="484"/>
      <c r="N1042" s="174" t="s">
        <v>223</v>
      </c>
      <c r="O1042" s="174"/>
      <c r="P1042" s="174"/>
      <c r="Q1042" s="174"/>
      <c r="R1042" s="175">
        <f t="shared" si="112"/>
        <v>0</v>
      </c>
      <c r="S1042" s="175">
        <f t="shared" si="113"/>
        <v>0</v>
      </c>
      <c r="T1042" s="175">
        <f t="shared" si="114"/>
        <v>0</v>
      </c>
      <c r="U1042" s="176">
        <f>IF(N1042="nio",0,IF(N1042&gt;0,VLOOKUP(H1042,'3-Productie normen'!A:S,VLOOKUP(N1042,'3-Productie normen'!S:T,2,FALSE),FALSE)))</f>
        <v>0</v>
      </c>
      <c r="V1042" s="176">
        <f t="shared" si="115"/>
        <v>0</v>
      </c>
      <c r="W1042" s="176">
        <f t="shared" si="116"/>
        <v>0</v>
      </c>
      <c r="X1042" s="176">
        <f t="shared" si="117"/>
        <v>0</v>
      </c>
      <c r="Y1042" s="666">
        <f>VLOOKUP(H1042,'3-Productie normen'!A:S,13,FALSE)</f>
        <v>0</v>
      </c>
      <c r="Z1042" s="177"/>
      <c r="AB1042" s="138">
        <f t="shared" si="118"/>
        <v>0</v>
      </c>
    </row>
    <row r="1043" spans="1:28" ht="14.1" customHeight="1">
      <c r="A1043" s="152">
        <v>1043</v>
      </c>
      <c r="B1043" s="171" t="s">
        <v>1004</v>
      </c>
      <c r="C1043" s="566" t="s">
        <v>1903</v>
      </c>
      <c r="D1043" s="526">
        <v>1</v>
      </c>
      <c r="E1043" s="526" t="s">
        <v>1069</v>
      </c>
      <c r="F1043" s="184" t="s">
        <v>1028</v>
      </c>
      <c r="G1043" s="184"/>
      <c r="H1043" s="180" t="s">
        <v>223</v>
      </c>
      <c r="I1043" s="184" t="s">
        <v>331</v>
      </c>
      <c r="J1043" s="649">
        <v>0</v>
      </c>
      <c r="K1043" s="484"/>
      <c r="L1043" s="484"/>
      <c r="M1043" s="484"/>
      <c r="N1043" s="174" t="s">
        <v>223</v>
      </c>
      <c r="O1043" s="174"/>
      <c r="P1043" s="174"/>
      <c r="Q1043" s="174"/>
      <c r="R1043" s="175">
        <f t="shared" si="112"/>
        <v>0</v>
      </c>
      <c r="S1043" s="175">
        <f t="shared" si="113"/>
        <v>0</v>
      </c>
      <c r="T1043" s="175">
        <f t="shared" si="114"/>
        <v>0</v>
      </c>
      <c r="U1043" s="176">
        <f>IF(N1043="nio",0,IF(N1043&gt;0,VLOOKUP(H1043,'3-Productie normen'!A:S,VLOOKUP(N1043,'3-Productie normen'!S:T,2,FALSE),FALSE)))</f>
        <v>0</v>
      </c>
      <c r="V1043" s="176">
        <f t="shared" si="115"/>
        <v>0</v>
      </c>
      <c r="W1043" s="176">
        <f t="shared" si="116"/>
        <v>0</v>
      </c>
      <c r="X1043" s="176">
        <f t="shared" si="117"/>
        <v>0</v>
      </c>
      <c r="Y1043" s="666">
        <f>VLOOKUP(H1043,'3-Productie normen'!A:S,13,FALSE)</f>
        <v>0</v>
      </c>
      <c r="Z1043" s="177"/>
      <c r="AB1043" s="138">
        <f t="shared" si="118"/>
        <v>0</v>
      </c>
    </row>
    <row r="1044" spans="1:28" ht="14.1" customHeight="1">
      <c r="A1044" s="152">
        <v>1044</v>
      </c>
      <c r="B1044" s="171" t="s">
        <v>1004</v>
      </c>
      <c r="C1044" s="566" t="s">
        <v>1903</v>
      </c>
      <c r="D1044" s="526">
        <v>1</v>
      </c>
      <c r="E1044" s="526" t="s">
        <v>1048</v>
      </c>
      <c r="F1044" s="184" t="s">
        <v>1028</v>
      </c>
      <c r="G1044" s="184"/>
      <c r="H1044" s="180" t="s">
        <v>223</v>
      </c>
      <c r="I1044" s="184" t="s">
        <v>331</v>
      </c>
      <c r="J1044" s="649">
        <v>0</v>
      </c>
      <c r="K1044" s="484"/>
      <c r="L1044" s="484"/>
      <c r="M1044" s="484"/>
      <c r="N1044" s="174" t="s">
        <v>223</v>
      </c>
      <c r="O1044" s="174"/>
      <c r="P1044" s="174"/>
      <c r="Q1044" s="174"/>
      <c r="R1044" s="175">
        <f t="shared" si="112"/>
        <v>0</v>
      </c>
      <c r="S1044" s="175">
        <f t="shared" si="113"/>
        <v>0</v>
      </c>
      <c r="T1044" s="175">
        <f t="shared" si="114"/>
        <v>0</v>
      </c>
      <c r="U1044" s="176">
        <f>IF(N1044="nio",0,IF(N1044&gt;0,VLOOKUP(H1044,'3-Productie normen'!A:S,VLOOKUP(N1044,'3-Productie normen'!S:T,2,FALSE),FALSE)))</f>
        <v>0</v>
      </c>
      <c r="V1044" s="176">
        <f t="shared" si="115"/>
        <v>0</v>
      </c>
      <c r="W1044" s="176">
        <f t="shared" si="116"/>
        <v>0</v>
      </c>
      <c r="X1044" s="176">
        <f t="shared" si="117"/>
        <v>0</v>
      </c>
      <c r="Y1044" s="666">
        <f>VLOOKUP(H1044,'3-Productie normen'!A:S,13,FALSE)</f>
        <v>0</v>
      </c>
      <c r="Z1044" s="177"/>
      <c r="AB1044" s="138">
        <f t="shared" si="118"/>
        <v>0</v>
      </c>
    </row>
    <row r="1045" spans="1:28" ht="14.1" customHeight="1">
      <c r="A1045" s="152">
        <v>1045</v>
      </c>
      <c r="B1045" s="171" t="s">
        <v>1004</v>
      </c>
      <c r="C1045" s="566" t="s">
        <v>1903</v>
      </c>
      <c r="D1045" s="526">
        <v>0</v>
      </c>
      <c r="E1045" s="526" t="s">
        <v>1029</v>
      </c>
      <c r="F1045" s="184" t="s">
        <v>388</v>
      </c>
      <c r="G1045" s="184"/>
      <c r="H1045" s="180" t="s">
        <v>223</v>
      </c>
      <c r="I1045" s="184" t="s">
        <v>114</v>
      </c>
      <c r="J1045" s="649">
        <v>0</v>
      </c>
      <c r="K1045" s="484"/>
      <c r="L1045" s="484"/>
      <c r="M1045" s="484"/>
      <c r="N1045" s="174" t="s">
        <v>223</v>
      </c>
      <c r="O1045" s="174"/>
      <c r="P1045" s="174"/>
      <c r="Q1045" s="174"/>
      <c r="R1045" s="175">
        <f t="shared" si="112"/>
        <v>0</v>
      </c>
      <c r="S1045" s="175">
        <f t="shared" si="113"/>
        <v>0</v>
      </c>
      <c r="T1045" s="175">
        <f t="shared" si="114"/>
        <v>0</v>
      </c>
      <c r="U1045" s="176">
        <f>IF(N1045="nio",0,IF(N1045&gt;0,VLOOKUP(H1045,'3-Productie normen'!A:S,VLOOKUP(N1045,'3-Productie normen'!S:T,2,FALSE),FALSE)))</f>
        <v>0</v>
      </c>
      <c r="V1045" s="176">
        <f t="shared" si="115"/>
        <v>0</v>
      </c>
      <c r="W1045" s="176">
        <f t="shared" si="116"/>
        <v>0</v>
      </c>
      <c r="X1045" s="176">
        <f t="shared" si="117"/>
        <v>0</v>
      </c>
      <c r="Y1045" s="666">
        <f>VLOOKUP(H1045,'3-Productie normen'!A:S,13,FALSE)</f>
        <v>0</v>
      </c>
      <c r="Z1045" s="177"/>
      <c r="AB1045" s="138">
        <f t="shared" si="118"/>
        <v>0</v>
      </c>
    </row>
    <row r="1046" spans="1:28" ht="14.1" customHeight="1">
      <c r="A1046" s="152">
        <v>1046</v>
      </c>
      <c r="B1046" s="171" t="s">
        <v>1004</v>
      </c>
      <c r="C1046" s="566" t="s">
        <v>1903</v>
      </c>
      <c r="D1046" s="526">
        <v>0</v>
      </c>
      <c r="E1046" s="526" t="s">
        <v>1043</v>
      </c>
      <c r="F1046" s="184" t="s">
        <v>1031</v>
      </c>
      <c r="G1046" s="184" t="s">
        <v>1261</v>
      </c>
      <c r="H1046" s="180" t="s">
        <v>223</v>
      </c>
      <c r="I1046" s="184" t="s">
        <v>114</v>
      </c>
      <c r="J1046" s="649">
        <v>0</v>
      </c>
      <c r="K1046" s="484"/>
      <c r="L1046" s="484"/>
      <c r="M1046" s="484"/>
      <c r="N1046" s="174" t="s">
        <v>223</v>
      </c>
      <c r="O1046" s="174"/>
      <c r="P1046" s="174"/>
      <c r="Q1046" s="174"/>
      <c r="R1046" s="175">
        <f t="shared" si="112"/>
        <v>0</v>
      </c>
      <c r="S1046" s="175">
        <f t="shared" si="113"/>
        <v>0</v>
      </c>
      <c r="T1046" s="175">
        <f t="shared" si="114"/>
        <v>0</v>
      </c>
      <c r="U1046" s="176">
        <f>IF(N1046="nio",0,IF(N1046&gt;0,VLOOKUP(H1046,'3-Productie normen'!A:S,VLOOKUP(N1046,'3-Productie normen'!S:T,2,FALSE),FALSE)))</f>
        <v>0</v>
      </c>
      <c r="V1046" s="176">
        <f t="shared" si="115"/>
        <v>0</v>
      </c>
      <c r="W1046" s="176">
        <f t="shared" si="116"/>
        <v>0</v>
      </c>
      <c r="X1046" s="176">
        <f t="shared" si="117"/>
        <v>0</v>
      </c>
      <c r="Y1046" s="666">
        <f>VLOOKUP(H1046,'3-Productie normen'!A:S,13,FALSE)</f>
        <v>0</v>
      </c>
      <c r="Z1046" s="177"/>
      <c r="AB1046" s="138">
        <f t="shared" si="118"/>
        <v>0</v>
      </c>
    </row>
    <row r="1047" spans="1:28" ht="14.1" customHeight="1">
      <c r="A1047" s="152">
        <v>1047</v>
      </c>
      <c r="B1047" s="171" t="s">
        <v>1004</v>
      </c>
      <c r="C1047" s="566" t="s">
        <v>1903</v>
      </c>
      <c r="D1047" s="526">
        <v>0</v>
      </c>
      <c r="E1047" s="526" t="s">
        <v>1039</v>
      </c>
      <c r="F1047" s="184" t="s">
        <v>1031</v>
      </c>
      <c r="G1047" s="184" t="s">
        <v>1465</v>
      </c>
      <c r="H1047" s="180" t="s">
        <v>223</v>
      </c>
      <c r="I1047" s="184" t="s">
        <v>114</v>
      </c>
      <c r="J1047" s="649">
        <v>0</v>
      </c>
      <c r="K1047" s="484"/>
      <c r="L1047" s="484"/>
      <c r="M1047" s="484"/>
      <c r="N1047" s="174" t="s">
        <v>223</v>
      </c>
      <c r="O1047" s="174"/>
      <c r="P1047" s="174"/>
      <c r="Q1047" s="174"/>
      <c r="R1047" s="175">
        <f t="shared" si="112"/>
        <v>0</v>
      </c>
      <c r="S1047" s="175">
        <f t="shared" si="113"/>
        <v>0</v>
      </c>
      <c r="T1047" s="175">
        <f t="shared" si="114"/>
        <v>0</v>
      </c>
      <c r="U1047" s="176">
        <f>IF(N1047="nio",0,IF(N1047&gt;0,VLOOKUP(H1047,'3-Productie normen'!A:S,VLOOKUP(N1047,'3-Productie normen'!S:T,2,FALSE),FALSE)))</f>
        <v>0</v>
      </c>
      <c r="V1047" s="176">
        <f t="shared" si="115"/>
        <v>0</v>
      </c>
      <c r="W1047" s="176">
        <f t="shared" si="116"/>
        <v>0</v>
      </c>
      <c r="X1047" s="176">
        <f t="shared" si="117"/>
        <v>0</v>
      </c>
      <c r="Y1047" s="666">
        <f>VLOOKUP(H1047,'3-Productie normen'!A:S,13,FALSE)</f>
        <v>0</v>
      </c>
      <c r="Z1047" s="177"/>
      <c r="AB1047" s="138">
        <f t="shared" si="118"/>
        <v>0</v>
      </c>
    </row>
    <row r="1048" spans="1:28" ht="14.1" customHeight="1">
      <c r="A1048" s="152">
        <v>1048</v>
      </c>
      <c r="B1048" s="171" t="s">
        <v>1004</v>
      </c>
      <c r="C1048" s="566" t="s">
        <v>1903</v>
      </c>
      <c r="D1048" s="526">
        <v>0</v>
      </c>
      <c r="E1048" s="526" t="s">
        <v>1041</v>
      </c>
      <c r="F1048" s="184" t="s">
        <v>1031</v>
      </c>
      <c r="G1048" s="184" t="s">
        <v>1040</v>
      </c>
      <c r="H1048" s="180" t="s">
        <v>223</v>
      </c>
      <c r="I1048" s="184" t="s">
        <v>114</v>
      </c>
      <c r="J1048" s="650">
        <v>0</v>
      </c>
      <c r="K1048" s="484"/>
      <c r="L1048" s="484"/>
      <c r="M1048" s="484"/>
      <c r="N1048" s="174" t="s">
        <v>223</v>
      </c>
      <c r="O1048" s="174"/>
      <c r="P1048" s="174"/>
      <c r="Q1048" s="174"/>
      <c r="R1048" s="175">
        <f t="shared" si="112"/>
        <v>0</v>
      </c>
      <c r="S1048" s="175">
        <f t="shared" si="113"/>
        <v>0</v>
      </c>
      <c r="T1048" s="175">
        <f t="shared" si="114"/>
        <v>0</v>
      </c>
      <c r="U1048" s="176">
        <f>IF(N1048="nio",0,IF(N1048&gt;0,VLOOKUP(H1048,'3-Productie normen'!A:S,VLOOKUP(N1048,'3-Productie normen'!S:T,2,FALSE),FALSE)))</f>
        <v>0</v>
      </c>
      <c r="V1048" s="176">
        <f t="shared" si="115"/>
        <v>0</v>
      </c>
      <c r="W1048" s="176">
        <f t="shared" si="116"/>
        <v>0</v>
      </c>
      <c r="X1048" s="176">
        <f t="shared" si="117"/>
        <v>0</v>
      </c>
      <c r="Y1048" s="666">
        <f>VLOOKUP(H1048,'3-Productie normen'!A:S,13,FALSE)</f>
        <v>0</v>
      </c>
      <c r="Z1048" s="177"/>
      <c r="AB1048" s="138">
        <f t="shared" si="118"/>
        <v>0</v>
      </c>
    </row>
    <row r="1049" spans="1:28" s="47" customFormat="1" ht="14.1" customHeight="1">
      <c r="A1049" s="152">
        <v>1049</v>
      </c>
      <c r="B1049" s="171" t="s">
        <v>1005</v>
      </c>
      <c r="C1049" s="592" t="s">
        <v>1903</v>
      </c>
      <c r="D1049" s="617">
        <v>1</v>
      </c>
      <c r="E1049" s="617"/>
      <c r="F1049" s="616" t="s">
        <v>933</v>
      </c>
      <c r="G1049" s="616"/>
      <c r="H1049" s="137" t="s">
        <v>18</v>
      </c>
      <c r="I1049" s="616" t="s">
        <v>111</v>
      </c>
      <c r="J1049" s="650">
        <v>4</v>
      </c>
      <c r="K1049" s="484"/>
      <c r="L1049" s="484"/>
      <c r="M1049" s="484"/>
      <c r="N1049" s="174">
        <v>255</v>
      </c>
      <c r="O1049" s="174"/>
      <c r="P1049" s="174"/>
      <c r="Q1049" s="174"/>
      <c r="R1049" s="175" t="e">
        <f t="shared" si="112"/>
        <v>#DIV/0!</v>
      </c>
      <c r="S1049" s="175">
        <f t="shared" si="113"/>
        <v>0</v>
      </c>
      <c r="T1049" s="175">
        <f t="shared" si="114"/>
        <v>0</v>
      </c>
      <c r="U1049" s="176">
        <f>IF(N1049="nio",0,IF(N1049&gt;0,VLOOKUP(H1049,'3-Productie normen'!A:S,VLOOKUP(N1049,'3-Productie normen'!S:T,2,FALSE),FALSE)))</f>
        <v>0</v>
      </c>
      <c r="V1049" s="176">
        <f t="shared" si="115"/>
        <v>0</v>
      </c>
      <c r="W1049" s="176">
        <f t="shared" si="116"/>
        <v>0</v>
      </c>
      <c r="X1049" s="176">
        <f t="shared" si="117"/>
        <v>0</v>
      </c>
      <c r="Y1049" s="666">
        <f>VLOOKUP(H1049,'3-Productie normen'!A:S,13,FALSE)</f>
        <v>3</v>
      </c>
      <c r="Z1049" s="177"/>
      <c r="AA1049" s="4"/>
      <c r="AB1049" s="138">
        <f t="shared" si="118"/>
        <v>1020</v>
      </c>
    </row>
    <row r="1050" spans="1:28" s="47" customFormat="1" ht="14.1" customHeight="1">
      <c r="A1050" s="152">
        <v>1050</v>
      </c>
      <c r="B1050" s="171" t="s">
        <v>1005</v>
      </c>
      <c r="C1050" s="592" t="s">
        <v>1903</v>
      </c>
      <c r="D1050" s="617">
        <v>1</v>
      </c>
      <c r="E1050" s="617"/>
      <c r="F1050" s="616" t="s">
        <v>281</v>
      </c>
      <c r="G1050" s="616"/>
      <c r="H1050" s="173" t="s">
        <v>1857</v>
      </c>
      <c r="I1050" s="616" t="s">
        <v>111</v>
      </c>
      <c r="J1050" s="650">
        <v>30</v>
      </c>
      <c r="K1050" s="484"/>
      <c r="L1050" s="484"/>
      <c r="M1050" s="484"/>
      <c r="N1050" s="174">
        <v>255</v>
      </c>
      <c r="O1050" s="174"/>
      <c r="P1050" s="174"/>
      <c r="Q1050" s="174"/>
      <c r="R1050" s="175" t="e">
        <f t="shared" si="112"/>
        <v>#DIV/0!</v>
      </c>
      <c r="S1050" s="175">
        <f t="shared" si="113"/>
        <v>0</v>
      </c>
      <c r="T1050" s="175">
        <f t="shared" si="114"/>
        <v>0</v>
      </c>
      <c r="U1050" s="176">
        <f>IF(N1050="nio",0,IF(N1050&gt;0,VLOOKUP(H1050,'3-Productie normen'!A:S,VLOOKUP(N1050,'3-Productie normen'!S:T,2,FALSE),FALSE)))</f>
        <v>0</v>
      </c>
      <c r="V1050" s="176">
        <f t="shared" si="115"/>
        <v>0</v>
      </c>
      <c r="W1050" s="176">
        <f t="shared" si="116"/>
        <v>0</v>
      </c>
      <c r="X1050" s="176">
        <f t="shared" si="117"/>
        <v>0</v>
      </c>
      <c r="Y1050" s="666">
        <f>VLOOKUP(H1050,'3-Productie normen'!A:S,13,FALSE)</f>
        <v>1</v>
      </c>
      <c r="Z1050" s="177"/>
      <c r="AA1050" s="4"/>
      <c r="AB1050" s="138">
        <f t="shared" si="118"/>
        <v>7650</v>
      </c>
    </row>
    <row r="1051" spans="1:28" ht="14.1" customHeight="1">
      <c r="A1051" s="152">
        <v>1051</v>
      </c>
      <c r="B1051" s="171" t="s">
        <v>1006</v>
      </c>
      <c r="C1051" s="566" t="s">
        <v>1902</v>
      </c>
      <c r="D1051" s="526">
        <v>1</v>
      </c>
      <c r="E1051" s="526" t="s">
        <v>1063</v>
      </c>
      <c r="F1051" s="184" t="s">
        <v>281</v>
      </c>
      <c r="G1051" s="184"/>
      <c r="H1051" s="173" t="s">
        <v>1857</v>
      </c>
      <c r="I1051" s="184" t="s">
        <v>320</v>
      </c>
      <c r="J1051" s="650">
        <v>82.900001525878906</v>
      </c>
      <c r="K1051" s="484"/>
      <c r="L1051" s="484"/>
      <c r="M1051" s="484"/>
      <c r="N1051" s="174">
        <v>255</v>
      </c>
      <c r="O1051" s="174"/>
      <c r="P1051" s="174"/>
      <c r="Q1051" s="174"/>
      <c r="R1051" s="175" t="e">
        <f t="shared" si="112"/>
        <v>#DIV/0!</v>
      </c>
      <c r="S1051" s="175">
        <f t="shared" si="113"/>
        <v>0</v>
      </c>
      <c r="T1051" s="175">
        <f t="shared" si="114"/>
        <v>0</v>
      </c>
      <c r="U1051" s="176">
        <f>IF(N1051="nio",0,IF(N1051&gt;0,VLOOKUP(H1051,'3-Productie normen'!A:S,VLOOKUP(N1051,'3-Productie normen'!S:T,2,FALSE),FALSE)))</f>
        <v>0</v>
      </c>
      <c r="V1051" s="176">
        <f t="shared" si="115"/>
        <v>0</v>
      </c>
      <c r="W1051" s="176">
        <f t="shared" si="116"/>
        <v>0</v>
      </c>
      <c r="X1051" s="176">
        <f t="shared" si="117"/>
        <v>0</v>
      </c>
      <c r="Y1051" s="666">
        <f>VLOOKUP(H1051,'3-Productie normen'!A:S,13,FALSE)</f>
        <v>1</v>
      </c>
      <c r="Z1051" s="177"/>
      <c r="AB1051" s="138">
        <f t="shared" si="118"/>
        <v>21139.500389099121</v>
      </c>
    </row>
    <row r="1052" spans="1:28" ht="14.1" customHeight="1">
      <c r="A1052" s="152">
        <v>1052</v>
      </c>
      <c r="B1052" s="171" t="s">
        <v>1006</v>
      </c>
      <c r="C1052" s="566" t="s">
        <v>1902</v>
      </c>
      <c r="D1052" s="526">
        <v>1</v>
      </c>
      <c r="E1052" s="526" t="s">
        <v>1220</v>
      </c>
      <c r="F1052" s="184" t="s">
        <v>281</v>
      </c>
      <c r="G1052" s="184"/>
      <c r="H1052" s="173" t="s">
        <v>1857</v>
      </c>
      <c r="I1052" s="184" t="s">
        <v>320</v>
      </c>
      <c r="J1052" s="649">
        <v>38</v>
      </c>
      <c r="K1052" s="484"/>
      <c r="L1052" s="484"/>
      <c r="M1052" s="484"/>
      <c r="N1052" s="174">
        <v>255</v>
      </c>
      <c r="O1052" s="174"/>
      <c r="P1052" s="174"/>
      <c r="Q1052" s="174"/>
      <c r="R1052" s="175" t="e">
        <f t="shared" si="112"/>
        <v>#DIV/0!</v>
      </c>
      <c r="S1052" s="175">
        <f t="shared" si="113"/>
        <v>0</v>
      </c>
      <c r="T1052" s="175">
        <f t="shared" si="114"/>
        <v>0</v>
      </c>
      <c r="U1052" s="176">
        <f>IF(N1052="nio",0,IF(N1052&gt;0,VLOOKUP(H1052,'3-Productie normen'!A:S,VLOOKUP(N1052,'3-Productie normen'!S:T,2,FALSE),FALSE)))</f>
        <v>0</v>
      </c>
      <c r="V1052" s="176">
        <f t="shared" si="115"/>
        <v>0</v>
      </c>
      <c r="W1052" s="176">
        <f t="shared" si="116"/>
        <v>0</v>
      </c>
      <c r="X1052" s="176">
        <f t="shared" si="117"/>
        <v>0</v>
      </c>
      <c r="Y1052" s="666">
        <f>VLOOKUP(H1052,'3-Productie normen'!A:S,13,FALSE)</f>
        <v>1</v>
      </c>
      <c r="Z1052" s="177"/>
      <c r="AB1052" s="138">
        <f t="shared" si="118"/>
        <v>9690</v>
      </c>
    </row>
    <row r="1053" spans="1:28" ht="14.1" customHeight="1">
      <c r="A1053" s="152">
        <v>1053</v>
      </c>
      <c r="B1053" s="171" t="s">
        <v>1006</v>
      </c>
      <c r="C1053" s="566" t="s">
        <v>1902</v>
      </c>
      <c r="D1053" s="526">
        <v>0</v>
      </c>
      <c r="E1053" s="526" t="s">
        <v>1058</v>
      </c>
      <c r="F1053" s="184" t="s">
        <v>1023</v>
      </c>
      <c r="G1053" s="184"/>
      <c r="H1053" s="187" t="s">
        <v>116</v>
      </c>
      <c r="I1053" s="184" t="s">
        <v>111</v>
      </c>
      <c r="J1053" s="649">
        <v>37.700000762939503</v>
      </c>
      <c r="K1053" s="484"/>
      <c r="L1053" s="484"/>
      <c r="M1053" s="484"/>
      <c r="N1053" s="174">
        <v>255</v>
      </c>
      <c r="O1053" s="174"/>
      <c r="P1053" s="174"/>
      <c r="Q1053" s="174"/>
      <c r="R1053" s="175" t="e">
        <f t="shared" si="112"/>
        <v>#DIV/0!</v>
      </c>
      <c r="S1053" s="175">
        <f t="shared" si="113"/>
        <v>0</v>
      </c>
      <c r="T1053" s="175">
        <f t="shared" si="114"/>
        <v>0</v>
      </c>
      <c r="U1053" s="176">
        <f>IF(N1053="nio",0,IF(N1053&gt;0,VLOOKUP(H1053,'3-Productie normen'!A:S,VLOOKUP(N1053,'3-Productie normen'!S:T,2,FALSE),FALSE)))</f>
        <v>0</v>
      </c>
      <c r="V1053" s="176">
        <f t="shared" si="115"/>
        <v>0</v>
      </c>
      <c r="W1053" s="176">
        <f t="shared" si="116"/>
        <v>0</v>
      </c>
      <c r="X1053" s="176">
        <f t="shared" si="117"/>
        <v>0</v>
      </c>
      <c r="Y1053" s="666">
        <f>VLOOKUP(H1053,'3-Productie normen'!A:S,13,FALSE)</f>
        <v>2</v>
      </c>
      <c r="Z1053" s="177"/>
      <c r="AB1053" s="138">
        <f t="shared" si="118"/>
        <v>9613.5001945495733</v>
      </c>
    </row>
    <row r="1054" spans="1:28" ht="14.1" customHeight="1">
      <c r="A1054" s="152">
        <v>1054</v>
      </c>
      <c r="B1054" s="171" t="s">
        <v>1006</v>
      </c>
      <c r="C1054" s="566" t="s">
        <v>1902</v>
      </c>
      <c r="D1054" s="526">
        <v>0</v>
      </c>
      <c r="E1054" s="526" t="s">
        <v>1466</v>
      </c>
      <c r="F1054" s="184" t="s">
        <v>1127</v>
      </c>
      <c r="G1054" s="184"/>
      <c r="H1054" s="184" t="s">
        <v>234</v>
      </c>
      <c r="I1054" s="184" t="s">
        <v>111</v>
      </c>
      <c r="J1054" s="649">
        <v>22.299999237060501</v>
      </c>
      <c r="K1054" s="484"/>
      <c r="L1054" s="484"/>
      <c r="M1054" s="484"/>
      <c r="N1054" s="174">
        <v>255</v>
      </c>
      <c r="O1054" s="174"/>
      <c r="P1054" s="174"/>
      <c r="Q1054" s="174"/>
      <c r="R1054" s="175" t="e">
        <f t="shared" si="112"/>
        <v>#DIV/0!</v>
      </c>
      <c r="S1054" s="175">
        <f t="shared" si="113"/>
        <v>0</v>
      </c>
      <c r="T1054" s="175">
        <f t="shared" si="114"/>
        <v>0</v>
      </c>
      <c r="U1054" s="176">
        <f>IF(N1054="nio",0,IF(N1054&gt;0,VLOOKUP(H1054,'3-Productie normen'!A:S,VLOOKUP(N1054,'3-Productie normen'!S:T,2,FALSE),FALSE)))</f>
        <v>0</v>
      </c>
      <c r="V1054" s="176">
        <f t="shared" si="115"/>
        <v>0</v>
      </c>
      <c r="W1054" s="176">
        <f t="shared" si="116"/>
        <v>0</v>
      </c>
      <c r="X1054" s="176">
        <f t="shared" si="117"/>
        <v>0</v>
      </c>
      <c r="Y1054" s="666">
        <f>VLOOKUP(H1054,'3-Productie normen'!A:S,13,FALSE)</f>
        <v>1</v>
      </c>
      <c r="Z1054" s="177"/>
      <c r="AB1054" s="138">
        <f t="shared" si="118"/>
        <v>5686.4998054504276</v>
      </c>
    </row>
    <row r="1055" spans="1:28" ht="14.1" customHeight="1">
      <c r="A1055" s="152">
        <v>1055</v>
      </c>
      <c r="B1055" s="171" t="s">
        <v>1006</v>
      </c>
      <c r="C1055" s="566" t="s">
        <v>1902</v>
      </c>
      <c r="D1055" s="526">
        <v>0</v>
      </c>
      <c r="E1055" s="526" t="s">
        <v>1049</v>
      </c>
      <c r="F1055" s="184" t="s">
        <v>281</v>
      </c>
      <c r="G1055" s="184"/>
      <c r="H1055" s="173" t="s">
        <v>1857</v>
      </c>
      <c r="I1055" s="184" t="s">
        <v>111</v>
      </c>
      <c r="J1055" s="649">
        <v>22</v>
      </c>
      <c r="K1055" s="484"/>
      <c r="L1055" s="484"/>
      <c r="M1055" s="484"/>
      <c r="N1055" s="174">
        <v>255</v>
      </c>
      <c r="O1055" s="174"/>
      <c r="P1055" s="174"/>
      <c r="Q1055" s="174"/>
      <c r="R1055" s="175" t="e">
        <f t="shared" si="112"/>
        <v>#DIV/0!</v>
      </c>
      <c r="S1055" s="175">
        <f t="shared" si="113"/>
        <v>0</v>
      </c>
      <c r="T1055" s="175">
        <f t="shared" si="114"/>
        <v>0</v>
      </c>
      <c r="U1055" s="176">
        <f>IF(N1055="nio",0,IF(N1055&gt;0,VLOOKUP(H1055,'3-Productie normen'!A:S,VLOOKUP(N1055,'3-Productie normen'!S:T,2,FALSE),FALSE)))</f>
        <v>0</v>
      </c>
      <c r="V1055" s="176">
        <f t="shared" si="115"/>
        <v>0</v>
      </c>
      <c r="W1055" s="176">
        <f t="shared" si="116"/>
        <v>0</v>
      </c>
      <c r="X1055" s="176">
        <f t="shared" si="117"/>
        <v>0</v>
      </c>
      <c r="Y1055" s="666">
        <f>VLOOKUP(H1055,'3-Productie normen'!A:S,13,FALSE)</f>
        <v>1</v>
      </c>
      <c r="Z1055" s="177"/>
      <c r="AB1055" s="138">
        <f t="shared" si="118"/>
        <v>5610</v>
      </c>
    </row>
    <row r="1056" spans="1:28" ht="14.1" customHeight="1">
      <c r="A1056" s="152">
        <v>1056</v>
      </c>
      <c r="B1056" s="171" t="s">
        <v>1006</v>
      </c>
      <c r="C1056" s="566" t="s">
        <v>1902</v>
      </c>
      <c r="D1056" s="526">
        <v>0</v>
      </c>
      <c r="E1056" s="526" t="s">
        <v>1061</v>
      </c>
      <c r="F1056" s="184" t="s">
        <v>281</v>
      </c>
      <c r="G1056" s="184"/>
      <c r="H1056" s="173" t="s">
        <v>1857</v>
      </c>
      <c r="I1056" s="184" t="s">
        <v>111</v>
      </c>
      <c r="J1056" s="649">
        <v>16</v>
      </c>
      <c r="K1056" s="484"/>
      <c r="L1056" s="484"/>
      <c r="M1056" s="484"/>
      <c r="N1056" s="174">
        <v>255</v>
      </c>
      <c r="O1056" s="174"/>
      <c r="P1056" s="174"/>
      <c r="Q1056" s="174"/>
      <c r="R1056" s="175" t="e">
        <f t="shared" si="112"/>
        <v>#DIV/0!</v>
      </c>
      <c r="S1056" s="175">
        <f t="shared" si="113"/>
        <v>0</v>
      </c>
      <c r="T1056" s="175">
        <f t="shared" si="114"/>
        <v>0</v>
      </c>
      <c r="U1056" s="176">
        <f>IF(N1056="nio",0,IF(N1056&gt;0,VLOOKUP(H1056,'3-Productie normen'!A:S,VLOOKUP(N1056,'3-Productie normen'!S:T,2,FALSE),FALSE)))</f>
        <v>0</v>
      </c>
      <c r="V1056" s="176">
        <f t="shared" si="115"/>
        <v>0</v>
      </c>
      <c r="W1056" s="176">
        <f t="shared" si="116"/>
        <v>0</v>
      </c>
      <c r="X1056" s="176">
        <f t="shared" si="117"/>
        <v>0</v>
      </c>
      <c r="Y1056" s="666">
        <f>VLOOKUP(H1056,'3-Productie normen'!A:S,13,FALSE)</f>
        <v>1</v>
      </c>
      <c r="Z1056" s="177"/>
      <c r="AB1056" s="138">
        <f t="shared" si="118"/>
        <v>4080</v>
      </c>
    </row>
    <row r="1057" spans="1:28" ht="14.1" customHeight="1">
      <c r="A1057" s="152">
        <v>1057</v>
      </c>
      <c r="B1057" s="171" t="s">
        <v>1006</v>
      </c>
      <c r="C1057" s="566" t="s">
        <v>1902</v>
      </c>
      <c r="D1057" s="526">
        <v>1</v>
      </c>
      <c r="E1057" s="526" t="s">
        <v>1069</v>
      </c>
      <c r="F1057" s="184" t="s">
        <v>281</v>
      </c>
      <c r="G1057" s="184"/>
      <c r="H1057" s="173" t="s">
        <v>1857</v>
      </c>
      <c r="I1057" s="184" t="s">
        <v>111</v>
      </c>
      <c r="J1057" s="649">
        <v>13.800000190734901</v>
      </c>
      <c r="K1057" s="484"/>
      <c r="L1057" s="484"/>
      <c r="M1057" s="484"/>
      <c r="N1057" s="174">
        <v>255</v>
      </c>
      <c r="O1057" s="174"/>
      <c r="P1057" s="174"/>
      <c r="Q1057" s="174"/>
      <c r="R1057" s="175" t="e">
        <f t="shared" si="112"/>
        <v>#DIV/0!</v>
      </c>
      <c r="S1057" s="175">
        <f t="shared" si="113"/>
        <v>0</v>
      </c>
      <c r="T1057" s="175">
        <f t="shared" si="114"/>
        <v>0</v>
      </c>
      <c r="U1057" s="176">
        <f>IF(N1057="nio",0,IF(N1057&gt;0,VLOOKUP(H1057,'3-Productie normen'!A:S,VLOOKUP(N1057,'3-Productie normen'!S:T,2,FALSE),FALSE)))</f>
        <v>0</v>
      </c>
      <c r="V1057" s="176">
        <f t="shared" si="115"/>
        <v>0</v>
      </c>
      <c r="W1057" s="176">
        <f t="shared" si="116"/>
        <v>0</v>
      </c>
      <c r="X1057" s="176">
        <f t="shared" si="117"/>
        <v>0</v>
      </c>
      <c r="Y1057" s="666">
        <f>VLOOKUP(H1057,'3-Productie normen'!A:S,13,FALSE)</f>
        <v>1</v>
      </c>
      <c r="Z1057" s="177"/>
      <c r="AB1057" s="138">
        <f t="shared" si="118"/>
        <v>3519.0000486373997</v>
      </c>
    </row>
    <row r="1058" spans="1:28" ht="14.1" customHeight="1">
      <c r="A1058" s="152">
        <v>1058</v>
      </c>
      <c r="B1058" s="171" t="s">
        <v>1006</v>
      </c>
      <c r="C1058" s="566" t="s">
        <v>1902</v>
      </c>
      <c r="D1058" s="526">
        <v>0</v>
      </c>
      <c r="E1058" s="526" t="s">
        <v>1029</v>
      </c>
      <c r="F1058" s="184" t="s">
        <v>110</v>
      </c>
      <c r="G1058" s="184"/>
      <c r="H1058" s="137" t="s">
        <v>110</v>
      </c>
      <c r="I1058" s="184" t="s">
        <v>320</v>
      </c>
      <c r="J1058" s="649">
        <v>9.1999998092651403</v>
      </c>
      <c r="K1058" s="484"/>
      <c r="L1058" s="484"/>
      <c r="M1058" s="484"/>
      <c r="N1058" s="174">
        <v>255</v>
      </c>
      <c r="O1058" s="174"/>
      <c r="P1058" s="174"/>
      <c r="Q1058" s="174"/>
      <c r="R1058" s="175" t="e">
        <f t="shared" si="112"/>
        <v>#DIV/0!</v>
      </c>
      <c r="S1058" s="175">
        <f t="shared" si="113"/>
        <v>0</v>
      </c>
      <c r="T1058" s="175">
        <f t="shared" si="114"/>
        <v>0</v>
      </c>
      <c r="U1058" s="176">
        <f>IF(N1058="nio",0,IF(N1058&gt;0,VLOOKUP(H1058,'3-Productie normen'!A:S,VLOOKUP(N1058,'3-Productie normen'!S:T,2,FALSE),FALSE)))</f>
        <v>0</v>
      </c>
      <c r="V1058" s="176">
        <f t="shared" si="115"/>
        <v>0</v>
      </c>
      <c r="W1058" s="176">
        <f t="shared" si="116"/>
        <v>0</v>
      </c>
      <c r="X1058" s="176">
        <f t="shared" si="117"/>
        <v>0</v>
      </c>
      <c r="Y1058" s="666">
        <f>VLOOKUP(H1058,'3-Productie normen'!A:S,13,FALSE)</f>
        <v>4</v>
      </c>
      <c r="Z1058" s="177"/>
      <c r="AB1058" s="138">
        <f t="shared" si="118"/>
        <v>2345.9999513626108</v>
      </c>
    </row>
    <row r="1059" spans="1:28" ht="14.1" customHeight="1">
      <c r="A1059" s="152">
        <v>1059</v>
      </c>
      <c r="B1059" s="171" t="s">
        <v>1006</v>
      </c>
      <c r="C1059" s="566" t="s">
        <v>1902</v>
      </c>
      <c r="D1059" s="526">
        <v>1</v>
      </c>
      <c r="E1059" s="526" t="s">
        <v>1038</v>
      </c>
      <c r="F1059" s="184" t="s">
        <v>1046</v>
      </c>
      <c r="G1059" s="184"/>
      <c r="H1059" s="137" t="s">
        <v>1856</v>
      </c>
      <c r="I1059" s="184" t="s">
        <v>111</v>
      </c>
      <c r="J1059" s="649">
        <v>9.1000003814697301</v>
      </c>
      <c r="K1059" s="484"/>
      <c r="L1059" s="484"/>
      <c r="M1059" s="484"/>
      <c r="N1059" s="174">
        <v>255</v>
      </c>
      <c r="O1059" s="174"/>
      <c r="P1059" s="174"/>
      <c r="Q1059" s="174"/>
      <c r="R1059" s="175" t="e">
        <f t="shared" si="112"/>
        <v>#DIV/0!</v>
      </c>
      <c r="S1059" s="175">
        <f t="shared" si="113"/>
        <v>0</v>
      </c>
      <c r="T1059" s="175">
        <f t="shared" si="114"/>
        <v>0</v>
      </c>
      <c r="U1059" s="176">
        <f>IF(N1059="nio",0,IF(N1059&gt;0,VLOOKUP(H1059,'3-Productie normen'!A:S,VLOOKUP(N1059,'3-Productie normen'!S:T,2,FALSE),FALSE)))</f>
        <v>0</v>
      </c>
      <c r="V1059" s="176">
        <f t="shared" si="115"/>
        <v>0</v>
      </c>
      <c r="W1059" s="176">
        <f t="shared" si="116"/>
        <v>0</v>
      </c>
      <c r="X1059" s="176">
        <f t="shared" si="117"/>
        <v>0</v>
      </c>
      <c r="Y1059" s="666">
        <f>VLOOKUP(H1059,'3-Productie normen'!A:S,13,FALSE)</f>
        <v>5</v>
      </c>
      <c r="Z1059" s="177"/>
      <c r="AB1059" s="138">
        <f t="shared" si="118"/>
        <v>2320.5000972747812</v>
      </c>
    </row>
    <row r="1060" spans="1:28" ht="14.1" customHeight="1">
      <c r="A1060" s="152">
        <v>1060</v>
      </c>
      <c r="B1060" s="171" t="s">
        <v>1006</v>
      </c>
      <c r="C1060" s="566" t="s">
        <v>1902</v>
      </c>
      <c r="D1060" s="526">
        <v>0</v>
      </c>
      <c r="E1060" s="526" t="s">
        <v>1035</v>
      </c>
      <c r="F1060" s="184" t="s">
        <v>1050</v>
      </c>
      <c r="G1060" s="184"/>
      <c r="H1060" s="184" t="s">
        <v>18</v>
      </c>
      <c r="I1060" s="184" t="s">
        <v>113</v>
      </c>
      <c r="J1060" s="649">
        <v>9.1000003814697301</v>
      </c>
      <c r="K1060" s="484"/>
      <c r="L1060" s="484"/>
      <c r="M1060" s="484"/>
      <c r="N1060" s="174">
        <v>255</v>
      </c>
      <c r="O1060" s="174"/>
      <c r="P1060" s="174"/>
      <c r="Q1060" s="174"/>
      <c r="R1060" s="175" t="e">
        <f t="shared" si="112"/>
        <v>#DIV/0!</v>
      </c>
      <c r="S1060" s="175">
        <f t="shared" si="113"/>
        <v>0</v>
      </c>
      <c r="T1060" s="175">
        <f t="shared" si="114"/>
        <v>0</v>
      </c>
      <c r="U1060" s="176">
        <f>IF(N1060="nio",0,IF(N1060&gt;0,VLOOKUP(H1060,'3-Productie normen'!A:S,VLOOKUP(N1060,'3-Productie normen'!S:T,2,FALSE),FALSE)))</f>
        <v>0</v>
      </c>
      <c r="V1060" s="176">
        <f t="shared" si="115"/>
        <v>0</v>
      </c>
      <c r="W1060" s="176">
        <f t="shared" si="116"/>
        <v>0</v>
      </c>
      <c r="X1060" s="176">
        <f t="shared" si="117"/>
        <v>0</v>
      </c>
      <c r="Y1060" s="666">
        <f>VLOOKUP(H1060,'3-Productie normen'!A:S,13,FALSE)</f>
        <v>3</v>
      </c>
      <c r="Z1060" s="177"/>
      <c r="AB1060" s="138">
        <f t="shared" si="118"/>
        <v>2320.5000972747812</v>
      </c>
    </row>
    <row r="1061" spans="1:28" ht="14.1" customHeight="1">
      <c r="A1061" s="152">
        <v>1061</v>
      </c>
      <c r="B1061" s="171" t="s">
        <v>1006</v>
      </c>
      <c r="C1061" s="566" t="s">
        <v>1902</v>
      </c>
      <c r="D1061" s="526">
        <v>0</v>
      </c>
      <c r="E1061" s="526" t="s">
        <v>1025</v>
      </c>
      <c r="F1061" s="184" t="s">
        <v>110</v>
      </c>
      <c r="G1061" s="184"/>
      <c r="H1061" s="137" t="s">
        <v>110</v>
      </c>
      <c r="I1061" s="184" t="s">
        <v>113</v>
      </c>
      <c r="J1061" s="649">
        <v>7.0999999046325701</v>
      </c>
      <c r="K1061" s="484"/>
      <c r="L1061" s="484"/>
      <c r="M1061" s="484"/>
      <c r="N1061" s="174">
        <v>255</v>
      </c>
      <c r="O1061" s="174"/>
      <c r="P1061" s="174"/>
      <c r="Q1061" s="174"/>
      <c r="R1061" s="175" t="e">
        <f t="shared" si="112"/>
        <v>#DIV/0!</v>
      </c>
      <c r="S1061" s="175">
        <f t="shared" si="113"/>
        <v>0</v>
      </c>
      <c r="T1061" s="175">
        <f t="shared" si="114"/>
        <v>0</v>
      </c>
      <c r="U1061" s="176">
        <f>IF(N1061="nio",0,IF(N1061&gt;0,VLOOKUP(H1061,'3-Productie normen'!A:S,VLOOKUP(N1061,'3-Productie normen'!S:T,2,FALSE),FALSE)))</f>
        <v>0</v>
      </c>
      <c r="V1061" s="176">
        <f t="shared" si="115"/>
        <v>0</v>
      </c>
      <c r="W1061" s="176">
        <f t="shared" si="116"/>
        <v>0</v>
      </c>
      <c r="X1061" s="176">
        <f t="shared" si="117"/>
        <v>0</v>
      </c>
      <c r="Y1061" s="666">
        <f>VLOOKUP(H1061,'3-Productie normen'!A:S,13,FALSE)</f>
        <v>4</v>
      </c>
      <c r="Z1061" s="177"/>
      <c r="AB1061" s="138">
        <f t="shared" si="118"/>
        <v>1810.4999756813054</v>
      </c>
    </row>
    <row r="1062" spans="1:28" ht="14.1" customHeight="1">
      <c r="A1062" s="152">
        <v>1062</v>
      </c>
      <c r="B1062" s="171" t="s">
        <v>1006</v>
      </c>
      <c r="C1062" s="566" t="s">
        <v>1902</v>
      </c>
      <c r="D1062" s="526">
        <v>0</v>
      </c>
      <c r="E1062" s="526" t="s">
        <v>1053</v>
      </c>
      <c r="F1062" s="184" t="s">
        <v>360</v>
      </c>
      <c r="G1062" s="184"/>
      <c r="H1062" s="184" t="s">
        <v>1858</v>
      </c>
      <c r="I1062" s="184" t="s">
        <v>111</v>
      </c>
      <c r="J1062" s="649">
        <v>5.5999999046325701</v>
      </c>
      <c r="K1062" s="484"/>
      <c r="L1062" s="484"/>
      <c r="M1062" s="484"/>
      <c r="N1062" s="174">
        <v>255</v>
      </c>
      <c r="O1062" s="174"/>
      <c r="P1062" s="174"/>
      <c r="Q1062" s="174"/>
      <c r="R1062" s="175" t="e">
        <f t="shared" si="112"/>
        <v>#DIV/0!</v>
      </c>
      <c r="S1062" s="175">
        <f t="shared" si="113"/>
        <v>0</v>
      </c>
      <c r="T1062" s="175">
        <f t="shared" si="114"/>
        <v>0</v>
      </c>
      <c r="U1062" s="176">
        <f>IF(N1062="nio",0,IF(N1062&gt;0,VLOOKUP(H1062,'3-Productie normen'!A:S,VLOOKUP(N1062,'3-Productie normen'!S:T,2,FALSE),FALSE)))</f>
        <v>0</v>
      </c>
      <c r="V1062" s="176">
        <f t="shared" si="115"/>
        <v>0</v>
      </c>
      <c r="W1062" s="176">
        <f t="shared" si="116"/>
        <v>0</v>
      </c>
      <c r="X1062" s="176">
        <f t="shared" si="117"/>
        <v>0</v>
      </c>
      <c r="Y1062" s="666">
        <f>VLOOKUP(H1062,'3-Productie normen'!A:S,13,FALSE)</f>
        <v>2</v>
      </c>
      <c r="Z1062" s="177"/>
      <c r="AB1062" s="138">
        <f t="shared" si="118"/>
        <v>1427.9999756813054</v>
      </c>
    </row>
    <row r="1063" spans="1:28" ht="14.1" customHeight="1">
      <c r="A1063" s="152">
        <v>1063</v>
      </c>
      <c r="B1063" s="171" t="s">
        <v>1006</v>
      </c>
      <c r="C1063" s="566" t="s">
        <v>1902</v>
      </c>
      <c r="D1063" s="526">
        <v>1</v>
      </c>
      <c r="E1063" s="526" t="s">
        <v>1235</v>
      </c>
      <c r="F1063" s="184" t="s">
        <v>1467</v>
      </c>
      <c r="G1063" s="184" t="s">
        <v>1468</v>
      </c>
      <c r="H1063" s="616" t="s">
        <v>1856</v>
      </c>
      <c r="I1063" s="184" t="s">
        <v>320</v>
      </c>
      <c r="J1063" s="649">
        <v>5.4000000953674299</v>
      </c>
      <c r="K1063" s="484"/>
      <c r="L1063" s="484"/>
      <c r="M1063" s="484"/>
      <c r="N1063" s="174">
        <v>255</v>
      </c>
      <c r="O1063" s="174"/>
      <c r="P1063" s="174"/>
      <c r="Q1063" s="174"/>
      <c r="R1063" s="175" t="e">
        <f t="shared" si="112"/>
        <v>#DIV/0!</v>
      </c>
      <c r="S1063" s="175">
        <f t="shared" si="113"/>
        <v>0</v>
      </c>
      <c r="T1063" s="175">
        <f t="shared" si="114"/>
        <v>0</v>
      </c>
      <c r="U1063" s="176">
        <f>IF(N1063="nio",0,IF(N1063&gt;0,VLOOKUP(H1063,'3-Productie normen'!A:S,VLOOKUP(N1063,'3-Productie normen'!S:T,2,FALSE),FALSE)))</f>
        <v>0</v>
      </c>
      <c r="V1063" s="176">
        <f t="shared" si="115"/>
        <v>0</v>
      </c>
      <c r="W1063" s="176">
        <f t="shared" si="116"/>
        <v>0</v>
      </c>
      <c r="X1063" s="176">
        <f t="shared" si="117"/>
        <v>0</v>
      </c>
      <c r="Y1063" s="666">
        <f>VLOOKUP(H1063,'3-Productie normen'!A:S,13,FALSE)</f>
        <v>5</v>
      </c>
      <c r="Z1063" s="177"/>
      <c r="AB1063" s="138">
        <f t="shared" si="118"/>
        <v>1377.0000243186946</v>
      </c>
    </row>
    <row r="1064" spans="1:28" ht="14.1" customHeight="1">
      <c r="A1064" s="152">
        <v>1064</v>
      </c>
      <c r="B1064" s="171" t="s">
        <v>1006</v>
      </c>
      <c r="C1064" s="566" t="s">
        <v>1902</v>
      </c>
      <c r="D1064" s="526">
        <v>0</v>
      </c>
      <c r="E1064" s="526" t="s">
        <v>1030</v>
      </c>
      <c r="F1064" s="184" t="s">
        <v>1046</v>
      </c>
      <c r="G1064" s="184"/>
      <c r="H1064" s="137" t="s">
        <v>1856</v>
      </c>
      <c r="I1064" s="184" t="s">
        <v>113</v>
      </c>
      <c r="J1064" s="649">
        <v>5.4000000953674299</v>
      </c>
      <c r="K1064" s="484"/>
      <c r="L1064" s="484"/>
      <c r="M1064" s="484"/>
      <c r="N1064" s="174">
        <v>255</v>
      </c>
      <c r="O1064" s="174"/>
      <c r="P1064" s="174"/>
      <c r="Q1064" s="174"/>
      <c r="R1064" s="175" t="e">
        <f t="shared" si="112"/>
        <v>#DIV/0!</v>
      </c>
      <c r="S1064" s="175">
        <f t="shared" si="113"/>
        <v>0</v>
      </c>
      <c r="T1064" s="175">
        <f t="shared" si="114"/>
        <v>0</v>
      </c>
      <c r="U1064" s="176">
        <f>IF(N1064="nio",0,IF(N1064&gt;0,VLOOKUP(H1064,'3-Productie normen'!A:S,VLOOKUP(N1064,'3-Productie normen'!S:T,2,FALSE),FALSE)))</f>
        <v>0</v>
      </c>
      <c r="V1064" s="176">
        <f t="shared" si="115"/>
        <v>0</v>
      </c>
      <c r="W1064" s="176">
        <f t="shared" si="116"/>
        <v>0</v>
      </c>
      <c r="X1064" s="176">
        <f t="shared" si="117"/>
        <v>0</v>
      </c>
      <c r="Y1064" s="666">
        <f>VLOOKUP(H1064,'3-Productie normen'!A:S,13,FALSE)</f>
        <v>5</v>
      </c>
      <c r="Z1064" s="177"/>
      <c r="AB1064" s="138">
        <f t="shared" si="118"/>
        <v>1377.0000243186946</v>
      </c>
    </row>
    <row r="1065" spans="1:28" ht="14.1" customHeight="1">
      <c r="A1065" s="152">
        <v>1065</v>
      </c>
      <c r="B1065" s="171" t="s">
        <v>1006</v>
      </c>
      <c r="C1065" s="566" t="s">
        <v>1902</v>
      </c>
      <c r="D1065" s="526">
        <v>0</v>
      </c>
      <c r="E1065" s="526" t="s">
        <v>1052</v>
      </c>
      <c r="F1065" s="184" t="s">
        <v>309</v>
      </c>
      <c r="G1065" s="184" t="s">
        <v>1461</v>
      </c>
      <c r="H1065" s="137" t="s">
        <v>18</v>
      </c>
      <c r="I1065" s="184" t="s">
        <v>113</v>
      </c>
      <c r="J1065" s="649">
        <v>5.0999999046325701</v>
      </c>
      <c r="K1065" s="484"/>
      <c r="L1065" s="484"/>
      <c r="M1065" s="484"/>
      <c r="N1065" s="174">
        <v>255</v>
      </c>
      <c r="O1065" s="174"/>
      <c r="P1065" s="174"/>
      <c r="Q1065" s="174"/>
      <c r="R1065" s="175" t="e">
        <f t="shared" si="112"/>
        <v>#DIV/0!</v>
      </c>
      <c r="S1065" s="175">
        <f t="shared" si="113"/>
        <v>0</v>
      </c>
      <c r="T1065" s="175">
        <f t="shared" si="114"/>
        <v>0</v>
      </c>
      <c r="U1065" s="176">
        <f>IF(N1065="nio",0,IF(N1065&gt;0,VLOOKUP(H1065,'3-Productie normen'!A:S,VLOOKUP(N1065,'3-Productie normen'!S:T,2,FALSE),FALSE)))</f>
        <v>0</v>
      </c>
      <c r="V1065" s="176">
        <f t="shared" si="115"/>
        <v>0</v>
      </c>
      <c r="W1065" s="176">
        <f t="shared" si="116"/>
        <v>0</v>
      </c>
      <c r="X1065" s="176">
        <f t="shared" si="117"/>
        <v>0</v>
      </c>
      <c r="Y1065" s="666">
        <f>VLOOKUP(H1065,'3-Productie normen'!A:S,13,FALSE)</f>
        <v>3</v>
      </c>
      <c r="Z1065" s="177"/>
      <c r="AB1065" s="138">
        <f t="shared" si="118"/>
        <v>1300.4999756813054</v>
      </c>
    </row>
    <row r="1066" spans="1:28" ht="14.1" customHeight="1">
      <c r="A1066" s="152">
        <v>1066</v>
      </c>
      <c r="B1066" s="171" t="s">
        <v>1006</v>
      </c>
      <c r="C1066" s="566" t="s">
        <v>1902</v>
      </c>
      <c r="D1066" s="526">
        <v>0</v>
      </c>
      <c r="E1066" s="526" t="s">
        <v>1027</v>
      </c>
      <c r="F1066" s="184" t="s">
        <v>1050</v>
      </c>
      <c r="G1066" s="184"/>
      <c r="H1066" s="184" t="s">
        <v>18</v>
      </c>
      <c r="I1066" s="184" t="s">
        <v>113</v>
      </c>
      <c r="J1066" s="649">
        <v>4.9000000000000004</v>
      </c>
      <c r="K1066" s="484"/>
      <c r="L1066" s="484"/>
      <c r="M1066" s="484"/>
      <c r="N1066" s="174">
        <v>255</v>
      </c>
      <c r="O1066" s="174"/>
      <c r="P1066" s="174"/>
      <c r="Q1066" s="174"/>
      <c r="R1066" s="175" t="e">
        <f t="shared" si="112"/>
        <v>#DIV/0!</v>
      </c>
      <c r="S1066" s="175">
        <f t="shared" si="113"/>
        <v>0</v>
      </c>
      <c r="T1066" s="175">
        <f t="shared" si="114"/>
        <v>0</v>
      </c>
      <c r="U1066" s="176">
        <f>IF(N1066="nio",0,IF(N1066&gt;0,VLOOKUP(H1066,'3-Productie normen'!A:S,VLOOKUP(N1066,'3-Productie normen'!S:T,2,FALSE),FALSE)))</f>
        <v>0</v>
      </c>
      <c r="V1066" s="176">
        <f t="shared" si="115"/>
        <v>0</v>
      </c>
      <c r="W1066" s="176">
        <f t="shared" si="116"/>
        <v>0</v>
      </c>
      <c r="X1066" s="176">
        <f t="shared" si="117"/>
        <v>0</v>
      </c>
      <c r="Y1066" s="666">
        <f>VLOOKUP(H1066,'3-Productie normen'!A:S,13,FALSE)</f>
        <v>3</v>
      </c>
      <c r="Z1066" s="177"/>
      <c r="AB1066" s="138">
        <f t="shared" si="118"/>
        <v>1249.5</v>
      </c>
    </row>
    <row r="1067" spans="1:28" ht="14.1" customHeight="1">
      <c r="A1067" s="152">
        <v>1067</v>
      </c>
      <c r="B1067" s="171" t="s">
        <v>1006</v>
      </c>
      <c r="C1067" s="566" t="s">
        <v>1902</v>
      </c>
      <c r="D1067" s="526">
        <v>0</v>
      </c>
      <c r="E1067" s="526" t="s">
        <v>1043</v>
      </c>
      <c r="F1067" s="184" t="s">
        <v>1239</v>
      </c>
      <c r="G1067" s="184"/>
      <c r="H1067" s="184" t="s">
        <v>1857</v>
      </c>
      <c r="I1067" s="184" t="s">
        <v>111</v>
      </c>
      <c r="J1067" s="649">
        <v>3.7000000476837198</v>
      </c>
      <c r="K1067" s="484"/>
      <c r="L1067" s="484"/>
      <c r="M1067" s="484"/>
      <c r="N1067" s="174">
        <v>255</v>
      </c>
      <c r="O1067" s="174"/>
      <c r="P1067" s="174"/>
      <c r="Q1067" s="174"/>
      <c r="R1067" s="175" t="e">
        <f t="shared" si="112"/>
        <v>#DIV/0!</v>
      </c>
      <c r="S1067" s="175">
        <f t="shared" si="113"/>
        <v>0</v>
      </c>
      <c r="T1067" s="175">
        <f t="shared" si="114"/>
        <v>0</v>
      </c>
      <c r="U1067" s="176">
        <f>IF(N1067="nio",0,IF(N1067&gt;0,VLOOKUP(H1067,'3-Productie normen'!A:S,VLOOKUP(N1067,'3-Productie normen'!S:T,2,FALSE),FALSE)))</f>
        <v>0</v>
      </c>
      <c r="V1067" s="176">
        <f t="shared" si="115"/>
        <v>0</v>
      </c>
      <c r="W1067" s="176">
        <f t="shared" si="116"/>
        <v>0</v>
      </c>
      <c r="X1067" s="176">
        <f t="shared" si="117"/>
        <v>0</v>
      </c>
      <c r="Y1067" s="666">
        <f>VLOOKUP(H1067,'3-Productie normen'!A:S,13,FALSE)</f>
        <v>1</v>
      </c>
      <c r="Z1067" s="177"/>
      <c r="AB1067" s="138">
        <f t="shared" si="118"/>
        <v>943.50001215934856</v>
      </c>
    </row>
    <row r="1068" spans="1:28" ht="14.1" customHeight="1">
      <c r="A1068" s="152">
        <v>1068</v>
      </c>
      <c r="B1068" s="171" t="s">
        <v>1006</v>
      </c>
      <c r="C1068" s="566" t="s">
        <v>1902</v>
      </c>
      <c r="D1068" s="526">
        <v>1</v>
      </c>
      <c r="E1068" s="526" t="s">
        <v>1469</v>
      </c>
      <c r="F1068" s="184" t="s">
        <v>355</v>
      </c>
      <c r="G1068" s="184"/>
      <c r="H1068" s="137" t="s">
        <v>368</v>
      </c>
      <c r="I1068" s="184" t="s">
        <v>1183</v>
      </c>
      <c r="J1068" s="649">
        <v>3</v>
      </c>
      <c r="K1068" s="484"/>
      <c r="L1068" s="484"/>
      <c r="M1068" s="484"/>
      <c r="N1068" s="174">
        <v>255</v>
      </c>
      <c r="O1068" s="174"/>
      <c r="P1068" s="174"/>
      <c r="Q1068" s="174"/>
      <c r="R1068" s="175" t="e">
        <f t="shared" si="112"/>
        <v>#DIV/0!</v>
      </c>
      <c r="S1068" s="175">
        <f t="shared" si="113"/>
        <v>0</v>
      </c>
      <c r="T1068" s="175">
        <f t="shared" si="114"/>
        <v>0</v>
      </c>
      <c r="U1068" s="176">
        <f>IF(N1068="nio",0,IF(N1068&gt;0,VLOOKUP(H1068,'3-Productie normen'!A:S,VLOOKUP(N1068,'3-Productie normen'!S:T,2,FALSE),FALSE)))</f>
        <v>0</v>
      </c>
      <c r="V1068" s="176">
        <f t="shared" si="115"/>
        <v>0</v>
      </c>
      <c r="W1068" s="176">
        <f t="shared" si="116"/>
        <v>0</v>
      </c>
      <c r="X1068" s="176">
        <f t="shared" si="117"/>
        <v>0</v>
      </c>
      <c r="Y1068" s="666">
        <f>VLOOKUP(H1068,'3-Productie normen'!A:S,13,FALSE)</f>
        <v>5</v>
      </c>
      <c r="Z1068" s="177"/>
      <c r="AB1068" s="138">
        <f t="shared" si="118"/>
        <v>765</v>
      </c>
    </row>
    <row r="1069" spans="1:28" ht="14.1" customHeight="1">
      <c r="A1069" s="152">
        <v>1069</v>
      </c>
      <c r="B1069" s="171" t="s">
        <v>1006</v>
      </c>
      <c r="C1069" s="566" t="s">
        <v>1902</v>
      </c>
      <c r="D1069" s="526">
        <v>0</v>
      </c>
      <c r="E1069" s="526" t="s">
        <v>1022</v>
      </c>
      <c r="F1069" s="184" t="s">
        <v>110</v>
      </c>
      <c r="G1069" s="184"/>
      <c r="H1069" s="137" t="s">
        <v>110</v>
      </c>
      <c r="I1069" s="184" t="s">
        <v>113</v>
      </c>
      <c r="J1069" s="649">
        <v>2.7000000476837198</v>
      </c>
      <c r="K1069" s="484"/>
      <c r="L1069" s="484"/>
      <c r="M1069" s="484"/>
      <c r="N1069" s="174">
        <v>255</v>
      </c>
      <c r="O1069" s="174"/>
      <c r="P1069" s="174"/>
      <c r="Q1069" s="174"/>
      <c r="R1069" s="175" t="e">
        <f t="shared" si="112"/>
        <v>#DIV/0!</v>
      </c>
      <c r="S1069" s="175">
        <f t="shared" si="113"/>
        <v>0</v>
      </c>
      <c r="T1069" s="175">
        <f t="shared" si="114"/>
        <v>0</v>
      </c>
      <c r="U1069" s="176">
        <f>IF(N1069="nio",0,IF(N1069&gt;0,VLOOKUP(H1069,'3-Productie normen'!A:S,VLOOKUP(N1069,'3-Productie normen'!S:T,2,FALSE),FALSE)))</f>
        <v>0</v>
      </c>
      <c r="V1069" s="176">
        <f t="shared" si="115"/>
        <v>0</v>
      </c>
      <c r="W1069" s="176">
        <f t="shared" si="116"/>
        <v>0</v>
      </c>
      <c r="X1069" s="176">
        <f t="shared" si="117"/>
        <v>0</v>
      </c>
      <c r="Y1069" s="666">
        <f>VLOOKUP(H1069,'3-Productie normen'!A:S,13,FALSE)</f>
        <v>4</v>
      </c>
      <c r="Z1069" s="177"/>
      <c r="AB1069" s="138">
        <f t="shared" si="118"/>
        <v>688.50001215934856</v>
      </c>
    </row>
    <row r="1070" spans="1:28" ht="14.1" customHeight="1">
      <c r="A1070" s="152">
        <v>1070</v>
      </c>
      <c r="B1070" s="171" t="s">
        <v>1006</v>
      </c>
      <c r="C1070" s="566" t="s">
        <v>1902</v>
      </c>
      <c r="D1070" s="526">
        <v>0</v>
      </c>
      <c r="E1070" s="526" t="s">
        <v>1470</v>
      </c>
      <c r="F1070" s="184" t="s">
        <v>355</v>
      </c>
      <c r="G1070" s="184"/>
      <c r="H1070" s="137" t="s">
        <v>368</v>
      </c>
      <c r="I1070" s="184" t="s">
        <v>320</v>
      </c>
      <c r="J1070" s="649">
        <v>2.5</v>
      </c>
      <c r="K1070" s="484"/>
      <c r="L1070" s="484"/>
      <c r="M1070" s="484"/>
      <c r="N1070" s="174">
        <v>255</v>
      </c>
      <c r="O1070" s="174"/>
      <c r="P1070" s="174"/>
      <c r="Q1070" s="174"/>
      <c r="R1070" s="175" t="e">
        <f t="shared" si="112"/>
        <v>#DIV/0!</v>
      </c>
      <c r="S1070" s="175">
        <f t="shared" si="113"/>
        <v>0</v>
      </c>
      <c r="T1070" s="175">
        <f t="shared" si="114"/>
        <v>0</v>
      </c>
      <c r="U1070" s="176">
        <f>IF(N1070="nio",0,IF(N1070&gt;0,VLOOKUP(H1070,'3-Productie normen'!A:S,VLOOKUP(N1070,'3-Productie normen'!S:T,2,FALSE),FALSE)))</f>
        <v>0</v>
      </c>
      <c r="V1070" s="176">
        <f t="shared" si="115"/>
        <v>0</v>
      </c>
      <c r="W1070" s="176">
        <f t="shared" si="116"/>
        <v>0</v>
      </c>
      <c r="X1070" s="176">
        <f t="shared" si="117"/>
        <v>0</v>
      </c>
      <c r="Y1070" s="666">
        <f>VLOOKUP(H1070,'3-Productie normen'!A:S,13,FALSE)</f>
        <v>5</v>
      </c>
      <c r="Z1070" s="177"/>
      <c r="AB1070" s="138">
        <f t="shared" si="118"/>
        <v>637.5</v>
      </c>
    </row>
    <row r="1071" spans="1:28" ht="14.1" customHeight="1">
      <c r="A1071" s="152">
        <v>1071</v>
      </c>
      <c r="B1071" s="171" t="s">
        <v>1006</v>
      </c>
      <c r="C1071" s="566" t="s">
        <v>1902</v>
      </c>
      <c r="D1071" s="526">
        <v>0</v>
      </c>
      <c r="E1071" s="526" t="s">
        <v>1019</v>
      </c>
      <c r="F1071" s="184" t="s">
        <v>309</v>
      </c>
      <c r="G1071" s="184" t="s">
        <v>1380</v>
      </c>
      <c r="H1071" s="137" t="s">
        <v>18</v>
      </c>
      <c r="I1071" s="184" t="s">
        <v>113</v>
      </c>
      <c r="J1071" s="649">
        <v>2.5</v>
      </c>
      <c r="K1071" s="484"/>
      <c r="L1071" s="484"/>
      <c r="M1071" s="484"/>
      <c r="N1071" s="174">
        <v>255</v>
      </c>
      <c r="O1071" s="174"/>
      <c r="P1071" s="174"/>
      <c r="Q1071" s="174"/>
      <c r="R1071" s="175" t="e">
        <f t="shared" si="112"/>
        <v>#DIV/0!</v>
      </c>
      <c r="S1071" s="175">
        <f t="shared" si="113"/>
        <v>0</v>
      </c>
      <c r="T1071" s="175">
        <f t="shared" si="114"/>
        <v>0</v>
      </c>
      <c r="U1071" s="176">
        <f>IF(N1071="nio",0,IF(N1071&gt;0,VLOOKUP(H1071,'3-Productie normen'!A:S,VLOOKUP(N1071,'3-Productie normen'!S:T,2,FALSE),FALSE)))</f>
        <v>0</v>
      </c>
      <c r="V1071" s="176">
        <f t="shared" si="115"/>
        <v>0</v>
      </c>
      <c r="W1071" s="176">
        <f t="shared" si="116"/>
        <v>0</v>
      </c>
      <c r="X1071" s="176">
        <f t="shared" si="117"/>
        <v>0</v>
      </c>
      <c r="Y1071" s="666">
        <f>VLOOKUP(H1071,'3-Productie normen'!A:S,13,FALSE)</f>
        <v>3</v>
      </c>
      <c r="Z1071" s="177"/>
      <c r="AB1071" s="138">
        <f t="shared" si="118"/>
        <v>637.5</v>
      </c>
    </row>
    <row r="1072" spans="1:28" ht="14.1" customHeight="1">
      <c r="A1072" s="152">
        <v>1072</v>
      </c>
      <c r="B1072" s="171" t="s">
        <v>1006</v>
      </c>
      <c r="C1072" s="566" t="s">
        <v>1902</v>
      </c>
      <c r="D1072" s="526">
        <v>0</v>
      </c>
      <c r="E1072" s="526" t="s">
        <v>1034</v>
      </c>
      <c r="F1072" s="184" t="s">
        <v>1046</v>
      </c>
      <c r="G1072" s="184"/>
      <c r="H1072" s="137" t="s">
        <v>1856</v>
      </c>
      <c r="I1072" s="184" t="s">
        <v>113</v>
      </c>
      <c r="J1072" s="649">
        <v>1.8999999761581401</v>
      </c>
      <c r="K1072" s="484"/>
      <c r="L1072" s="484"/>
      <c r="M1072" s="484"/>
      <c r="N1072" s="174">
        <v>255</v>
      </c>
      <c r="O1072" s="174"/>
      <c r="P1072" s="174"/>
      <c r="Q1072" s="174"/>
      <c r="R1072" s="175" t="e">
        <f t="shared" si="112"/>
        <v>#DIV/0!</v>
      </c>
      <c r="S1072" s="175">
        <f t="shared" si="113"/>
        <v>0</v>
      </c>
      <c r="T1072" s="175">
        <f t="shared" si="114"/>
        <v>0</v>
      </c>
      <c r="U1072" s="176">
        <f>IF(N1072="nio",0,IF(N1072&gt;0,VLOOKUP(H1072,'3-Productie normen'!A:S,VLOOKUP(N1072,'3-Productie normen'!S:T,2,FALSE),FALSE)))</f>
        <v>0</v>
      </c>
      <c r="V1072" s="176">
        <f t="shared" si="115"/>
        <v>0</v>
      </c>
      <c r="W1072" s="176">
        <f t="shared" si="116"/>
        <v>0</v>
      </c>
      <c r="X1072" s="176">
        <f t="shared" si="117"/>
        <v>0</v>
      </c>
      <c r="Y1072" s="666">
        <f>VLOOKUP(H1072,'3-Productie normen'!A:S,13,FALSE)</f>
        <v>5</v>
      </c>
      <c r="Z1072" s="177"/>
      <c r="AB1072" s="138">
        <f t="shared" si="118"/>
        <v>484.49999392032572</v>
      </c>
    </row>
    <row r="1073" spans="1:28" ht="14.1" customHeight="1">
      <c r="A1073" s="152">
        <v>1073</v>
      </c>
      <c r="B1073" s="171" t="s">
        <v>1006</v>
      </c>
      <c r="C1073" s="566" t="s">
        <v>1902</v>
      </c>
      <c r="D1073" s="526">
        <v>0</v>
      </c>
      <c r="E1073" s="526" t="s">
        <v>1064</v>
      </c>
      <c r="F1073" s="184" t="s">
        <v>309</v>
      </c>
      <c r="G1073" s="184"/>
      <c r="H1073" s="137" t="s">
        <v>18</v>
      </c>
      <c r="I1073" s="184" t="s">
        <v>113</v>
      </c>
      <c r="J1073" s="649">
        <v>1</v>
      </c>
      <c r="K1073" s="484"/>
      <c r="L1073" s="484"/>
      <c r="M1073" s="484"/>
      <c r="N1073" s="174">
        <v>255</v>
      </c>
      <c r="O1073" s="174"/>
      <c r="P1073" s="174"/>
      <c r="Q1073" s="174"/>
      <c r="R1073" s="175" t="e">
        <f t="shared" si="112"/>
        <v>#DIV/0!</v>
      </c>
      <c r="S1073" s="175">
        <f t="shared" si="113"/>
        <v>0</v>
      </c>
      <c r="T1073" s="175">
        <f t="shared" si="114"/>
        <v>0</v>
      </c>
      <c r="U1073" s="176">
        <f>IF(N1073="nio",0,IF(N1073&gt;0,VLOOKUP(H1073,'3-Productie normen'!A:S,VLOOKUP(N1073,'3-Productie normen'!S:T,2,FALSE),FALSE)))</f>
        <v>0</v>
      </c>
      <c r="V1073" s="176">
        <f t="shared" si="115"/>
        <v>0</v>
      </c>
      <c r="W1073" s="176">
        <f t="shared" si="116"/>
        <v>0</v>
      </c>
      <c r="X1073" s="176">
        <f t="shared" si="117"/>
        <v>0</v>
      </c>
      <c r="Y1073" s="666">
        <f>VLOOKUP(H1073,'3-Productie normen'!A:S,13,FALSE)</f>
        <v>3</v>
      </c>
      <c r="Z1073" s="177"/>
      <c r="AB1073" s="138">
        <f t="shared" si="118"/>
        <v>255</v>
      </c>
    </row>
    <row r="1074" spans="1:28" ht="14.1" customHeight="1">
      <c r="A1074" s="152">
        <v>1074</v>
      </c>
      <c r="B1074" s="171" t="s">
        <v>1006</v>
      </c>
      <c r="C1074" s="566" t="s">
        <v>1902</v>
      </c>
      <c r="D1074" s="526">
        <v>1</v>
      </c>
      <c r="E1074" s="526" t="s">
        <v>1066</v>
      </c>
      <c r="F1074" s="184" t="s">
        <v>1028</v>
      </c>
      <c r="G1074" s="184"/>
      <c r="H1074" s="180" t="s">
        <v>223</v>
      </c>
      <c r="I1074" s="184" t="s">
        <v>114</v>
      </c>
      <c r="J1074" s="649">
        <v>0</v>
      </c>
      <c r="K1074" s="484"/>
      <c r="L1074" s="484"/>
      <c r="M1074" s="484"/>
      <c r="N1074" s="174" t="s">
        <v>223</v>
      </c>
      <c r="O1074" s="174"/>
      <c r="P1074" s="174"/>
      <c r="Q1074" s="174"/>
      <c r="R1074" s="175">
        <f t="shared" si="112"/>
        <v>0</v>
      </c>
      <c r="S1074" s="175">
        <f t="shared" si="113"/>
        <v>0</v>
      </c>
      <c r="T1074" s="175">
        <f t="shared" si="114"/>
        <v>0</v>
      </c>
      <c r="U1074" s="176">
        <f>IF(N1074="nio",0,IF(N1074&gt;0,VLOOKUP(H1074,'3-Productie normen'!A:S,VLOOKUP(N1074,'3-Productie normen'!S:T,2,FALSE),FALSE)))</f>
        <v>0</v>
      </c>
      <c r="V1074" s="176">
        <f t="shared" si="115"/>
        <v>0</v>
      </c>
      <c r="W1074" s="176">
        <f t="shared" si="116"/>
        <v>0</v>
      </c>
      <c r="X1074" s="176">
        <f t="shared" si="117"/>
        <v>0</v>
      </c>
      <c r="Y1074" s="666">
        <f>VLOOKUP(H1074,'3-Productie normen'!A:S,13,FALSE)</f>
        <v>0</v>
      </c>
      <c r="Z1074" s="177"/>
      <c r="AB1074" s="138">
        <f t="shared" si="118"/>
        <v>0</v>
      </c>
    </row>
    <row r="1075" spans="1:28" ht="14.1" customHeight="1">
      <c r="A1075" s="152">
        <v>1075</v>
      </c>
      <c r="B1075" s="171" t="s">
        <v>1006</v>
      </c>
      <c r="C1075" s="566" t="s">
        <v>1902</v>
      </c>
      <c r="D1075" s="526">
        <v>1</v>
      </c>
      <c r="E1075" s="526" t="s">
        <v>1067</v>
      </c>
      <c r="F1075" s="184" t="s">
        <v>1028</v>
      </c>
      <c r="G1075" s="184"/>
      <c r="H1075" s="180" t="s">
        <v>223</v>
      </c>
      <c r="I1075" s="184" t="s">
        <v>114</v>
      </c>
      <c r="J1075" s="649">
        <v>0</v>
      </c>
      <c r="K1075" s="484"/>
      <c r="L1075" s="484"/>
      <c r="M1075" s="484"/>
      <c r="N1075" s="174" t="s">
        <v>223</v>
      </c>
      <c r="O1075" s="174"/>
      <c r="P1075" s="174"/>
      <c r="Q1075" s="174"/>
      <c r="R1075" s="175">
        <f t="shared" si="112"/>
        <v>0</v>
      </c>
      <c r="S1075" s="175">
        <f t="shared" si="113"/>
        <v>0</v>
      </c>
      <c r="T1075" s="175">
        <f t="shared" si="114"/>
        <v>0</v>
      </c>
      <c r="U1075" s="176">
        <f>IF(N1075="nio",0,IF(N1075&gt;0,VLOOKUP(H1075,'3-Productie normen'!A:S,VLOOKUP(N1075,'3-Productie normen'!S:T,2,FALSE),FALSE)))</f>
        <v>0</v>
      </c>
      <c r="V1075" s="176">
        <f t="shared" si="115"/>
        <v>0</v>
      </c>
      <c r="W1075" s="176">
        <f t="shared" si="116"/>
        <v>0</v>
      </c>
      <c r="X1075" s="176">
        <f t="shared" si="117"/>
        <v>0</v>
      </c>
      <c r="Y1075" s="666">
        <f>VLOOKUP(H1075,'3-Productie normen'!A:S,13,FALSE)</f>
        <v>0</v>
      </c>
      <c r="Z1075" s="177"/>
      <c r="AB1075" s="138">
        <f t="shared" si="118"/>
        <v>0</v>
      </c>
    </row>
    <row r="1076" spans="1:28" ht="14.1" customHeight="1">
      <c r="A1076" s="152">
        <v>1076</v>
      </c>
      <c r="B1076" s="171" t="s">
        <v>1006</v>
      </c>
      <c r="C1076" s="566" t="s">
        <v>1902</v>
      </c>
      <c r="D1076" s="526">
        <v>1</v>
      </c>
      <c r="E1076" s="526" t="s">
        <v>1065</v>
      </c>
      <c r="F1076" s="184" t="s">
        <v>1031</v>
      </c>
      <c r="G1076" s="184"/>
      <c r="H1076" s="180" t="s">
        <v>223</v>
      </c>
      <c r="I1076" s="184" t="s">
        <v>114</v>
      </c>
      <c r="J1076" s="649">
        <v>0</v>
      </c>
      <c r="K1076" s="484"/>
      <c r="L1076" s="484"/>
      <c r="M1076" s="484"/>
      <c r="N1076" s="174" t="s">
        <v>223</v>
      </c>
      <c r="O1076" s="174"/>
      <c r="P1076" s="174"/>
      <c r="Q1076" s="174"/>
      <c r="R1076" s="175">
        <f t="shared" si="112"/>
        <v>0</v>
      </c>
      <c r="S1076" s="175">
        <f t="shared" si="113"/>
        <v>0</v>
      </c>
      <c r="T1076" s="175">
        <f t="shared" si="114"/>
        <v>0</v>
      </c>
      <c r="U1076" s="176">
        <f>IF(N1076="nio",0,IF(N1076&gt;0,VLOOKUP(H1076,'3-Productie normen'!A:S,VLOOKUP(N1076,'3-Productie normen'!S:T,2,FALSE),FALSE)))</f>
        <v>0</v>
      </c>
      <c r="V1076" s="176">
        <f t="shared" si="115"/>
        <v>0</v>
      </c>
      <c r="W1076" s="176">
        <f t="shared" si="116"/>
        <v>0</v>
      </c>
      <c r="X1076" s="176">
        <f t="shared" si="117"/>
        <v>0</v>
      </c>
      <c r="Y1076" s="666">
        <f>VLOOKUP(H1076,'3-Productie normen'!A:S,13,FALSE)</f>
        <v>0</v>
      </c>
      <c r="Z1076" s="177"/>
      <c r="AB1076" s="138">
        <f t="shared" si="118"/>
        <v>0</v>
      </c>
    </row>
    <row r="1077" spans="1:28" ht="14.1" customHeight="1">
      <c r="A1077" s="152">
        <v>1077</v>
      </c>
      <c r="B1077" s="171" t="s">
        <v>1006</v>
      </c>
      <c r="C1077" s="566" t="s">
        <v>1902</v>
      </c>
      <c r="D1077" s="526">
        <v>1</v>
      </c>
      <c r="E1077" s="526" t="s">
        <v>1048</v>
      </c>
      <c r="F1077" s="184" t="s">
        <v>1028</v>
      </c>
      <c r="G1077" s="184"/>
      <c r="H1077" s="180" t="s">
        <v>223</v>
      </c>
      <c r="I1077" s="184" t="s">
        <v>114</v>
      </c>
      <c r="J1077" s="649">
        <v>0</v>
      </c>
      <c r="K1077" s="484"/>
      <c r="L1077" s="484"/>
      <c r="M1077" s="484"/>
      <c r="N1077" s="174" t="s">
        <v>223</v>
      </c>
      <c r="O1077" s="174"/>
      <c r="P1077" s="174"/>
      <c r="Q1077" s="174"/>
      <c r="R1077" s="175">
        <f t="shared" si="112"/>
        <v>0</v>
      </c>
      <c r="S1077" s="175">
        <f t="shared" si="113"/>
        <v>0</v>
      </c>
      <c r="T1077" s="175">
        <f t="shared" si="114"/>
        <v>0</v>
      </c>
      <c r="U1077" s="176">
        <f>IF(N1077="nio",0,IF(N1077&gt;0,VLOOKUP(H1077,'3-Productie normen'!A:S,VLOOKUP(N1077,'3-Productie normen'!S:T,2,FALSE),FALSE)))</f>
        <v>0</v>
      </c>
      <c r="V1077" s="176">
        <f t="shared" si="115"/>
        <v>0</v>
      </c>
      <c r="W1077" s="176">
        <f t="shared" si="116"/>
        <v>0</v>
      </c>
      <c r="X1077" s="176">
        <f t="shared" si="117"/>
        <v>0</v>
      </c>
      <c r="Y1077" s="666">
        <f>VLOOKUP(H1077,'3-Productie normen'!A:S,13,FALSE)</f>
        <v>0</v>
      </c>
      <c r="Z1077" s="177"/>
      <c r="AB1077" s="138">
        <f t="shared" si="118"/>
        <v>0</v>
      </c>
    </row>
    <row r="1078" spans="1:28" ht="14.1" customHeight="1">
      <c r="A1078" s="152">
        <v>1078</v>
      </c>
      <c r="B1078" s="171" t="s">
        <v>1006</v>
      </c>
      <c r="C1078" s="566" t="s">
        <v>1902</v>
      </c>
      <c r="D1078" s="526">
        <v>1</v>
      </c>
      <c r="E1078" s="526" t="s">
        <v>1242</v>
      </c>
      <c r="F1078" s="184" t="s">
        <v>1028</v>
      </c>
      <c r="G1078" s="184"/>
      <c r="H1078" s="180" t="s">
        <v>223</v>
      </c>
      <c r="I1078" s="184" t="s">
        <v>114</v>
      </c>
      <c r="J1078" s="649">
        <v>0</v>
      </c>
      <c r="K1078" s="484"/>
      <c r="L1078" s="484"/>
      <c r="M1078" s="484"/>
      <c r="N1078" s="174" t="s">
        <v>223</v>
      </c>
      <c r="O1078" s="174"/>
      <c r="P1078" s="174"/>
      <c r="Q1078" s="174"/>
      <c r="R1078" s="175">
        <f t="shared" si="112"/>
        <v>0</v>
      </c>
      <c r="S1078" s="175">
        <f t="shared" si="113"/>
        <v>0</v>
      </c>
      <c r="T1078" s="175">
        <f t="shared" si="114"/>
        <v>0</v>
      </c>
      <c r="U1078" s="176">
        <f>IF(N1078="nio",0,IF(N1078&gt;0,VLOOKUP(H1078,'3-Productie normen'!A:S,VLOOKUP(N1078,'3-Productie normen'!S:T,2,FALSE),FALSE)))</f>
        <v>0</v>
      </c>
      <c r="V1078" s="176">
        <f t="shared" si="115"/>
        <v>0</v>
      </c>
      <c r="W1078" s="176">
        <f t="shared" si="116"/>
        <v>0</v>
      </c>
      <c r="X1078" s="176">
        <f t="shared" si="117"/>
        <v>0</v>
      </c>
      <c r="Y1078" s="666">
        <f>VLOOKUP(H1078,'3-Productie normen'!A:S,13,FALSE)</f>
        <v>0</v>
      </c>
      <c r="Z1078" s="177"/>
      <c r="AB1078" s="138">
        <f t="shared" si="118"/>
        <v>0</v>
      </c>
    </row>
    <row r="1079" spans="1:28" ht="14.1" customHeight="1">
      <c r="A1079" s="152">
        <v>1079</v>
      </c>
      <c r="B1079" s="171" t="s">
        <v>1006</v>
      </c>
      <c r="C1079" s="566" t="s">
        <v>1902</v>
      </c>
      <c r="D1079" s="526">
        <v>0</v>
      </c>
      <c r="E1079" s="526" t="s">
        <v>1039</v>
      </c>
      <c r="F1079" s="184" t="s">
        <v>388</v>
      </c>
      <c r="G1079" s="184"/>
      <c r="H1079" s="180" t="s">
        <v>223</v>
      </c>
      <c r="I1079" s="184" t="s">
        <v>113</v>
      </c>
      <c r="J1079" s="649">
        <v>0</v>
      </c>
      <c r="K1079" s="484"/>
      <c r="L1079" s="484"/>
      <c r="M1079" s="484"/>
      <c r="N1079" s="174" t="s">
        <v>223</v>
      </c>
      <c r="O1079" s="174"/>
      <c r="P1079" s="174"/>
      <c r="Q1079" s="174"/>
      <c r="R1079" s="175">
        <f t="shared" si="112"/>
        <v>0</v>
      </c>
      <c r="S1079" s="175">
        <f t="shared" si="113"/>
        <v>0</v>
      </c>
      <c r="T1079" s="175">
        <f t="shared" si="114"/>
        <v>0</v>
      </c>
      <c r="U1079" s="176">
        <f>IF(N1079="nio",0,IF(N1079&gt;0,VLOOKUP(H1079,'3-Productie normen'!A:S,VLOOKUP(N1079,'3-Productie normen'!S:T,2,FALSE),FALSE)))</f>
        <v>0</v>
      </c>
      <c r="V1079" s="176">
        <f t="shared" si="115"/>
        <v>0</v>
      </c>
      <c r="W1079" s="176">
        <f t="shared" si="116"/>
        <v>0</v>
      </c>
      <c r="X1079" s="176">
        <f t="shared" si="117"/>
        <v>0</v>
      </c>
      <c r="Y1079" s="666">
        <f>VLOOKUP(H1079,'3-Productie normen'!A:S,13,FALSE)</f>
        <v>0</v>
      </c>
      <c r="Z1079" s="177"/>
      <c r="AB1079" s="138">
        <f t="shared" si="118"/>
        <v>0</v>
      </c>
    </row>
    <row r="1080" spans="1:28" ht="14.1" customHeight="1">
      <c r="A1080" s="152">
        <v>1080</v>
      </c>
      <c r="B1080" s="171" t="s">
        <v>1006</v>
      </c>
      <c r="C1080" s="566" t="s">
        <v>1902</v>
      </c>
      <c r="D1080" s="526">
        <v>0</v>
      </c>
      <c r="E1080" s="526" t="s">
        <v>1044</v>
      </c>
      <c r="F1080" s="184" t="s">
        <v>1028</v>
      </c>
      <c r="G1080" s="184"/>
      <c r="H1080" s="180" t="s">
        <v>223</v>
      </c>
      <c r="I1080" s="184" t="s">
        <v>114</v>
      </c>
      <c r="J1080" s="649">
        <v>0</v>
      </c>
      <c r="K1080" s="484"/>
      <c r="L1080" s="484"/>
      <c r="M1080" s="484"/>
      <c r="N1080" s="174" t="s">
        <v>223</v>
      </c>
      <c r="O1080" s="174"/>
      <c r="P1080" s="174"/>
      <c r="Q1080" s="174"/>
      <c r="R1080" s="175">
        <f t="shared" si="112"/>
        <v>0</v>
      </c>
      <c r="S1080" s="175">
        <f t="shared" si="113"/>
        <v>0</v>
      </c>
      <c r="T1080" s="175">
        <f t="shared" si="114"/>
        <v>0</v>
      </c>
      <c r="U1080" s="176">
        <f>IF(N1080="nio",0,IF(N1080&gt;0,VLOOKUP(H1080,'3-Productie normen'!A:S,VLOOKUP(N1080,'3-Productie normen'!S:T,2,FALSE),FALSE)))</f>
        <v>0</v>
      </c>
      <c r="V1080" s="176">
        <f t="shared" si="115"/>
        <v>0</v>
      </c>
      <c r="W1080" s="176">
        <f t="shared" si="116"/>
        <v>0</v>
      </c>
      <c r="X1080" s="176">
        <f t="shared" si="117"/>
        <v>0</v>
      </c>
      <c r="Y1080" s="666">
        <f>VLOOKUP(H1080,'3-Productie normen'!A:S,13,FALSE)</f>
        <v>0</v>
      </c>
      <c r="Z1080" s="177"/>
      <c r="AB1080" s="138">
        <f t="shared" si="118"/>
        <v>0</v>
      </c>
    </row>
    <row r="1081" spans="1:28" ht="14.1" customHeight="1">
      <c r="A1081" s="152">
        <v>1081</v>
      </c>
      <c r="B1081" s="171" t="s">
        <v>1006</v>
      </c>
      <c r="C1081" s="566" t="s">
        <v>1902</v>
      </c>
      <c r="D1081" s="526">
        <v>0</v>
      </c>
      <c r="E1081" s="526" t="s">
        <v>1041</v>
      </c>
      <c r="F1081" s="184" t="s">
        <v>1028</v>
      </c>
      <c r="G1081" s="184"/>
      <c r="H1081" s="180" t="s">
        <v>223</v>
      </c>
      <c r="I1081" s="184" t="s">
        <v>114</v>
      </c>
      <c r="J1081" s="649">
        <v>0</v>
      </c>
      <c r="K1081" s="484"/>
      <c r="L1081" s="484"/>
      <c r="M1081" s="484"/>
      <c r="N1081" s="174" t="s">
        <v>223</v>
      </c>
      <c r="O1081" s="174"/>
      <c r="P1081" s="174"/>
      <c r="Q1081" s="174"/>
      <c r="R1081" s="175">
        <f t="shared" si="112"/>
        <v>0</v>
      </c>
      <c r="S1081" s="175">
        <f t="shared" si="113"/>
        <v>0</v>
      </c>
      <c r="T1081" s="175">
        <f t="shared" si="114"/>
        <v>0</v>
      </c>
      <c r="U1081" s="176">
        <f>IF(N1081="nio",0,IF(N1081&gt;0,VLOOKUP(H1081,'3-Productie normen'!A:S,VLOOKUP(N1081,'3-Productie normen'!S:T,2,FALSE),FALSE)))</f>
        <v>0</v>
      </c>
      <c r="V1081" s="176">
        <f t="shared" si="115"/>
        <v>0</v>
      </c>
      <c r="W1081" s="176">
        <f t="shared" si="116"/>
        <v>0</v>
      </c>
      <c r="X1081" s="176">
        <f t="shared" si="117"/>
        <v>0</v>
      </c>
      <c r="Y1081" s="666">
        <f>VLOOKUP(H1081,'3-Productie normen'!A:S,13,FALSE)</f>
        <v>0</v>
      </c>
      <c r="Z1081" s="177"/>
      <c r="AB1081" s="138">
        <f t="shared" si="118"/>
        <v>0</v>
      </c>
    </row>
    <row r="1082" spans="1:28" ht="14.1" customHeight="1">
      <c r="A1082" s="152">
        <v>1082</v>
      </c>
      <c r="B1082" s="171" t="s">
        <v>1006</v>
      </c>
      <c r="C1082" s="566" t="s">
        <v>1902</v>
      </c>
      <c r="D1082" s="526">
        <v>0</v>
      </c>
      <c r="E1082" s="526" t="s">
        <v>1054</v>
      </c>
      <c r="F1082" s="184" t="s">
        <v>1031</v>
      </c>
      <c r="G1082" s="184"/>
      <c r="H1082" s="180" t="s">
        <v>223</v>
      </c>
      <c r="I1082" s="184" t="s">
        <v>114</v>
      </c>
      <c r="J1082" s="649">
        <v>0</v>
      </c>
      <c r="K1082" s="484"/>
      <c r="L1082" s="484"/>
      <c r="M1082" s="484"/>
      <c r="N1082" s="174" t="s">
        <v>223</v>
      </c>
      <c r="O1082" s="174"/>
      <c r="P1082" s="174"/>
      <c r="Q1082" s="174"/>
      <c r="R1082" s="175">
        <f t="shared" si="112"/>
        <v>0</v>
      </c>
      <c r="S1082" s="175">
        <f t="shared" si="113"/>
        <v>0</v>
      </c>
      <c r="T1082" s="175">
        <f t="shared" si="114"/>
        <v>0</v>
      </c>
      <c r="U1082" s="176">
        <f>IF(N1082="nio",0,IF(N1082&gt;0,VLOOKUP(H1082,'3-Productie normen'!A:S,VLOOKUP(N1082,'3-Productie normen'!S:T,2,FALSE),FALSE)))</f>
        <v>0</v>
      </c>
      <c r="V1082" s="176">
        <f t="shared" si="115"/>
        <v>0</v>
      </c>
      <c r="W1082" s="176">
        <f t="shared" si="116"/>
        <v>0</v>
      </c>
      <c r="X1082" s="176">
        <f t="shared" si="117"/>
        <v>0</v>
      </c>
      <c r="Y1082" s="666">
        <f>VLOOKUP(H1082,'3-Productie normen'!A:S,13,FALSE)</f>
        <v>0</v>
      </c>
      <c r="Z1082" s="177"/>
      <c r="AB1082" s="138">
        <f t="shared" si="118"/>
        <v>0</v>
      </c>
    </row>
    <row r="1083" spans="1:28" ht="14.1" customHeight="1">
      <c r="A1083" s="152">
        <v>1083</v>
      </c>
      <c r="B1083" s="171" t="s">
        <v>1007</v>
      </c>
      <c r="C1083" s="566" t="s">
        <v>2003</v>
      </c>
      <c r="D1083" s="526">
        <v>0</v>
      </c>
      <c r="E1083" s="526" t="s">
        <v>1131</v>
      </c>
      <c r="F1083" s="184" t="s">
        <v>1250</v>
      </c>
      <c r="G1083" s="184" t="s">
        <v>1471</v>
      </c>
      <c r="H1083" s="184" t="s">
        <v>236</v>
      </c>
      <c r="I1083" s="184" t="s">
        <v>1218</v>
      </c>
      <c r="J1083" s="649">
        <v>1096.69995117188</v>
      </c>
      <c r="K1083" s="484"/>
      <c r="L1083" s="484"/>
      <c r="M1083" s="484"/>
      <c r="N1083" s="174">
        <v>200</v>
      </c>
      <c r="O1083" s="174"/>
      <c r="P1083" s="174">
        <v>80</v>
      </c>
      <c r="Q1083" s="174"/>
      <c r="R1083" s="175" t="e">
        <f t="shared" si="112"/>
        <v>#DIV/0!</v>
      </c>
      <c r="S1083" s="175">
        <f t="shared" si="113"/>
        <v>0</v>
      </c>
      <c r="T1083" s="175" t="e">
        <f t="shared" si="114"/>
        <v>#DIV/0!</v>
      </c>
      <c r="U1083" s="176">
        <f>IF(N1083="nio",0,IF(N1083&gt;0,VLOOKUP(H1083,'3-Productie normen'!A:S,VLOOKUP(N1083,'3-Productie normen'!S:T,2,FALSE),FALSE)))</f>
        <v>0</v>
      </c>
      <c r="V1083" s="176">
        <f t="shared" si="115"/>
        <v>0</v>
      </c>
      <c r="W1083" s="176">
        <f t="shared" si="116"/>
        <v>0</v>
      </c>
      <c r="X1083" s="176">
        <f t="shared" si="117"/>
        <v>0</v>
      </c>
      <c r="Y1083" s="666">
        <f>VLOOKUP(H1083,'3-Productie normen'!A:S,13,FALSE)</f>
        <v>5</v>
      </c>
      <c r="Z1083" s="177"/>
      <c r="AB1083" s="138">
        <f t="shared" si="118"/>
        <v>307075.9863281264</v>
      </c>
    </row>
    <row r="1084" spans="1:28" ht="14.1" customHeight="1">
      <c r="A1084" s="152">
        <v>1084</v>
      </c>
      <c r="B1084" s="171" t="s">
        <v>1007</v>
      </c>
      <c r="C1084" s="566" t="s">
        <v>2003</v>
      </c>
      <c r="D1084" s="526">
        <v>1</v>
      </c>
      <c r="E1084" s="526" t="s">
        <v>1063</v>
      </c>
      <c r="F1084" s="184" t="s">
        <v>1472</v>
      </c>
      <c r="G1084" s="184" t="s">
        <v>1472</v>
      </c>
      <c r="H1084" s="184" t="s">
        <v>1472</v>
      </c>
      <c r="I1084" s="184" t="s">
        <v>111</v>
      </c>
      <c r="J1084" s="649">
        <v>98</v>
      </c>
      <c r="K1084" s="484"/>
      <c r="L1084" s="484"/>
      <c r="M1084" s="484"/>
      <c r="N1084" s="174">
        <v>200</v>
      </c>
      <c r="O1084" s="174"/>
      <c r="P1084" s="174"/>
      <c r="Q1084" s="174"/>
      <c r="R1084" s="175" t="e">
        <f t="shared" si="112"/>
        <v>#DIV/0!</v>
      </c>
      <c r="S1084" s="175">
        <f t="shared" si="113"/>
        <v>0</v>
      </c>
      <c r="T1084" s="175">
        <f t="shared" si="114"/>
        <v>0</v>
      </c>
      <c r="U1084" s="176">
        <f>IF(N1084="nio",0,IF(N1084&gt;0,VLOOKUP(H1084,'3-Productie normen'!A:S,VLOOKUP(N1084,'3-Productie normen'!S:T,2,FALSE),FALSE)))</f>
        <v>0</v>
      </c>
      <c r="V1084" s="176">
        <f t="shared" si="115"/>
        <v>0</v>
      </c>
      <c r="W1084" s="176">
        <f t="shared" si="116"/>
        <v>0</v>
      </c>
      <c r="X1084" s="176">
        <f t="shared" si="117"/>
        <v>0</v>
      </c>
      <c r="Y1084" s="666">
        <f>VLOOKUP(H1084,'3-Productie normen'!A:S,13,FALSE)</f>
        <v>5</v>
      </c>
      <c r="Z1084" s="177"/>
      <c r="AB1084" s="138">
        <f t="shared" si="118"/>
        <v>19600</v>
      </c>
    </row>
    <row r="1085" spans="1:28" ht="14.1" customHeight="1">
      <c r="A1085" s="152">
        <v>1085</v>
      </c>
      <c r="B1085" s="171" t="s">
        <v>1007</v>
      </c>
      <c r="C1085" s="566" t="s">
        <v>2003</v>
      </c>
      <c r="D1085" s="526">
        <v>1</v>
      </c>
      <c r="E1085" s="526" t="s">
        <v>1067</v>
      </c>
      <c r="F1085" s="184" t="s">
        <v>1472</v>
      </c>
      <c r="G1085" s="184" t="s">
        <v>1472</v>
      </c>
      <c r="H1085" s="184" t="s">
        <v>1472</v>
      </c>
      <c r="I1085" s="184" t="s">
        <v>111</v>
      </c>
      <c r="J1085" s="649">
        <v>94</v>
      </c>
      <c r="K1085" s="484"/>
      <c r="L1085" s="484"/>
      <c r="M1085" s="484"/>
      <c r="N1085" s="174">
        <v>200</v>
      </c>
      <c r="O1085" s="174"/>
      <c r="P1085" s="174"/>
      <c r="Q1085" s="174"/>
      <c r="R1085" s="175" t="e">
        <f t="shared" si="112"/>
        <v>#DIV/0!</v>
      </c>
      <c r="S1085" s="175">
        <f t="shared" si="113"/>
        <v>0</v>
      </c>
      <c r="T1085" s="175">
        <f t="shared" si="114"/>
        <v>0</v>
      </c>
      <c r="U1085" s="176">
        <f>IF(N1085="nio",0,IF(N1085&gt;0,VLOOKUP(H1085,'3-Productie normen'!A:S,VLOOKUP(N1085,'3-Productie normen'!S:T,2,FALSE),FALSE)))</f>
        <v>0</v>
      </c>
      <c r="V1085" s="176">
        <f t="shared" si="115"/>
        <v>0</v>
      </c>
      <c r="W1085" s="176">
        <f t="shared" si="116"/>
        <v>0</v>
      </c>
      <c r="X1085" s="176">
        <f t="shared" si="117"/>
        <v>0</v>
      </c>
      <c r="Y1085" s="666">
        <f>VLOOKUP(H1085,'3-Productie normen'!A:S,13,FALSE)</f>
        <v>5</v>
      </c>
      <c r="Z1085" s="177"/>
      <c r="AB1085" s="138">
        <f t="shared" si="118"/>
        <v>18800</v>
      </c>
    </row>
    <row r="1086" spans="1:28" ht="14.1" customHeight="1">
      <c r="A1086" s="152">
        <v>1086</v>
      </c>
      <c r="B1086" s="171" t="s">
        <v>1007</v>
      </c>
      <c r="C1086" s="566" t="s">
        <v>2003</v>
      </c>
      <c r="D1086" s="526">
        <v>0</v>
      </c>
      <c r="E1086" s="526" t="s">
        <v>1019</v>
      </c>
      <c r="F1086" s="184" t="s">
        <v>1046</v>
      </c>
      <c r="G1086" s="184" t="s">
        <v>1473</v>
      </c>
      <c r="H1086" s="137" t="s">
        <v>1856</v>
      </c>
      <c r="I1086" s="184" t="s">
        <v>111</v>
      </c>
      <c r="J1086" s="649">
        <v>73.5</v>
      </c>
      <c r="K1086" s="484"/>
      <c r="L1086" s="484"/>
      <c r="M1086" s="484"/>
      <c r="N1086" s="174">
        <v>200</v>
      </c>
      <c r="O1086" s="174"/>
      <c r="P1086" s="174">
        <v>80</v>
      </c>
      <c r="Q1086" s="174"/>
      <c r="R1086" s="175" t="e">
        <f t="shared" si="112"/>
        <v>#DIV/0!</v>
      </c>
      <c r="S1086" s="175">
        <f t="shared" si="113"/>
        <v>0</v>
      </c>
      <c r="T1086" s="175" t="e">
        <f t="shared" si="114"/>
        <v>#DIV/0!</v>
      </c>
      <c r="U1086" s="176">
        <f>IF(N1086="nio",0,IF(N1086&gt;0,VLOOKUP(H1086,'3-Productie normen'!A:S,VLOOKUP(N1086,'3-Productie normen'!S:T,2,FALSE),FALSE)))</f>
        <v>0</v>
      </c>
      <c r="V1086" s="176">
        <f t="shared" si="115"/>
        <v>0</v>
      </c>
      <c r="W1086" s="176">
        <f t="shared" si="116"/>
        <v>0</v>
      </c>
      <c r="X1086" s="176">
        <f t="shared" si="117"/>
        <v>0</v>
      </c>
      <c r="Y1086" s="666">
        <f>VLOOKUP(H1086,'3-Productie normen'!A:S,13,FALSE)</f>
        <v>5</v>
      </c>
      <c r="Z1086" s="177"/>
      <c r="AB1086" s="138">
        <f t="shared" si="118"/>
        <v>20580</v>
      </c>
    </row>
    <row r="1087" spans="1:28" ht="14.1" customHeight="1">
      <c r="A1087" s="152">
        <v>1087</v>
      </c>
      <c r="B1087" s="171" t="s">
        <v>1007</v>
      </c>
      <c r="C1087" s="566" t="s">
        <v>2003</v>
      </c>
      <c r="D1087" s="526">
        <v>0</v>
      </c>
      <c r="E1087" s="526" t="s">
        <v>1108</v>
      </c>
      <c r="F1087" s="184" t="s">
        <v>1250</v>
      </c>
      <c r="G1087" s="184" t="s">
        <v>1258</v>
      </c>
      <c r="H1087" s="184" t="s">
        <v>1258</v>
      </c>
      <c r="I1087" s="184" t="s">
        <v>1218</v>
      </c>
      <c r="J1087" s="649">
        <v>43.900001525878899</v>
      </c>
      <c r="K1087" s="484"/>
      <c r="L1087" s="484"/>
      <c r="M1087" s="484"/>
      <c r="N1087" s="174">
        <v>12</v>
      </c>
      <c r="O1087" s="174"/>
      <c r="P1087" s="174"/>
      <c r="Q1087" s="174"/>
      <c r="R1087" s="175" t="e">
        <f t="shared" si="112"/>
        <v>#DIV/0!</v>
      </c>
      <c r="S1087" s="175">
        <f t="shared" si="113"/>
        <v>0</v>
      </c>
      <c r="T1087" s="175">
        <f t="shared" si="114"/>
        <v>0</v>
      </c>
      <c r="U1087" s="176">
        <f>IF(N1087="nio",0,IF(N1087&gt;0,VLOOKUP(H1087,'3-Productie normen'!A:S,VLOOKUP(N1087,'3-Productie normen'!S:T,2,FALSE),FALSE)))</f>
        <v>0</v>
      </c>
      <c r="V1087" s="176">
        <f t="shared" si="115"/>
        <v>0</v>
      </c>
      <c r="W1087" s="176">
        <f t="shared" si="116"/>
        <v>0</v>
      </c>
      <c r="X1087" s="176">
        <f t="shared" si="117"/>
        <v>0</v>
      </c>
      <c r="Y1087" s="666">
        <f>VLOOKUP(H1087,'3-Productie normen'!A:S,13,FALSE)</f>
        <v>5</v>
      </c>
      <c r="Z1087" s="177"/>
      <c r="AB1087" s="138">
        <f t="shared" si="118"/>
        <v>526.80001831054676</v>
      </c>
    </row>
    <row r="1088" spans="1:28" ht="14.1" customHeight="1">
      <c r="A1088" s="152">
        <v>1088</v>
      </c>
      <c r="B1088" s="171" t="s">
        <v>1007</v>
      </c>
      <c r="C1088" s="566" t="s">
        <v>2003</v>
      </c>
      <c r="D1088" s="526">
        <v>0</v>
      </c>
      <c r="E1088" s="526" t="s">
        <v>1052</v>
      </c>
      <c r="F1088" s="184" t="s">
        <v>1046</v>
      </c>
      <c r="G1088" s="184" t="s">
        <v>1474</v>
      </c>
      <c r="H1088" s="137" t="s">
        <v>1856</v>
      </c>
      <c r="I1088" s="184" t="s">
        <v>113</v>
      </c>
      <c r="J1088" s="649">
        <v>43</v>
      </c>
      <c r="K1088" s="484"/>
      <c r="L1088" s="484"/>
      <c r="M1088" s="484"/>
      <c r="N1088" s="174">
        <v>200</v>
      </c>
      <c r="O1088" s="174"/>
      <c r="P1088" s="174">
        <v>80</v>
      </c>
      <c r="Q1088" s="174"/>
      <c r="R1088" s="175" t="e">
        <f t="shared" si="112"/>
        <v>#DIV/0!</v>
      </c>
      <c r="S1088" s="175">
        <f t="shared" si="113"/>
        <v>0</v>
      </c>
      <c r="T1088" s="175" t="e">
        <f t="shared" si="114"/>
        <v>#DIV/0!</v>
      </c>
      <c r="U1088" s="176">
        <f>IF(N1088="nio",0,IF(N1088&gt;0,VLOOKUP(H1088,'3-Productie normen'!A:S,VLOOKUP(N1088,'3-Productie normen'!S:T,2,FALSE),FALSE)))</f>
        <v>0</v>
      </c>
      <c r="V1088" s="176">
        <f t="shared" si="115"/>
        <v>0</v>
      </c>
      <c r="W1088" s="176">
        <f t="shared" si="116"/>
        <v>0</v>
      </c>
      <c r="X1088" s="176">
        <f t="shared" si="117"/>
        <v>0</v>
      </c>
      <c r="Y1088" s="666">
        <f>VLOOKUP(H1088,'3-Productie normen'!A:S,13,FALSE)</f>
        <v>5</v>
      </c>
      <c r="Z1088" s="177"/>
      <c r="AB1088" s="138">
        <f t="shared" si="118"/>
        <v>12040</v>
      </c>
    </row>
    <row r="1089" spans="1:28" ht="14.1" customHeight="1">
      <c r="A1089" s="152">
        <v>1089</v>
      </c>
      <c r="B1089" s="171" t="s">
        <v>1007</v>
      </c>
      <c r="C1089" s="566" t="s">
        <v>2003</v>
      </c>
      <c r="D1089" s="526">
        <v>0</v>
      </c>
      <c r="E1089" s="526" t="s">
        <v>1025</v>
      </c>
      <c r="F1089" s="184" t="s">
        <v>1250</v>
      </c>
      <c r="G1089" s="184" t="s">
        <v>1258</v>
      </c>
      <c r="H1089" s="184" t="s">
        <v>1258</v>
      </c>
      <c r="I1089" s="184" t="s">
        <v>1218</v>
      </c>
      <c r="J1089" s="649">
        <v>42.599998474121101</v>
      </c>
      <c r="K1089" s="484"/>
      <c r="L1089" s="484"/>
      <c r="M1089" s="484"/>
      <c r="N1089" s="174">
        <v>12</v>
      </c>
      <c r="O1089" s="174"/>
      <c r="P1089" s="174"/>
      <c r="Q1089" s="174"/>
      <c r="R1089" s="175" t="e">
        <f t="shared" si="112"/>
        <v>#DIV/0!</v>
      </c>
      <c r="S1089" s="175">
        <f t="shared" si="113"/>
        <v>0</v>
      </c>
      <c r="T1089" s="175">
        <f t="shared" si="114"/>
        <v>0</v>
      </c>
      <c r="U1089" s="176">
        <f>IF(N1089="nio",0,IF(N1089&gt;0,VLOOKUP(H1089,'3-Productie normen'!A:S,VLOOKUP(N1089,'3-Productie normen'!S:T,2,FALSE),FALSE)))</f>
        <v>0</v>
      </c>
      <c r="V1089" s="176">
        <f t="shared" si="115"/>
        <v>0</v>
      </c>
      <c r="W1089" s="176">
        <f t="shared" si="116"/>
        <v>0</v>
      </c>
      <c r="X1089" s="176">
        <f t="shared" si="117"/>
        <v>0</v>
      </c>
      <c r="Y1089" s="666">
        <f>VLOOKUP(H1089,'3-Productie normen'!A:S,13,FALSE)</f>
        <v>5</v>
      </c>
      <c r="Z1089" s="177"/>
      <c r="AB1089" s="138">
        <f t="shared" si="118"/>
        <v>511.19998168945324</v>
      </c>
    </row>
    <row r="1090" spans="1:28" ht="14.1" customHeight="1">
      <c r="A1090" s="152">
        <v>1090</v>
      </c>
      <c r="B1090" s="171" t="s">
        <v>1007</v>
      </c>
      <c r="C1090" s="566" t="s">
        <v>2003</v>
      </c>
      <c r="D1090" s="526">
        <v>0</v>
      </c>
      <c r="E1090" s="526" t="s">
        <v>1030</v>
      </c>
      <c r="F1090" s="184" t="s">
        <v>112</v>
      </c>
      <c r="G1090" s="184" t="s">
        <v>1475</v>
      </c>
      <c r="H1090" s="184" t="s">
        <v>1</v>
      </c>
      <c r="I1090" s="184" t="s">
        <v>113</v>
      </c>
      <c r="J1090" s="649">
        <v>26.799999237060501</v>
      </c>
      <c r="K1090" s="484"/>
      <c r="L1090" s="484"/>
      <c r="M1090" s="484"/>
      <c r="N1090" s="174">
        <v>200</v>
      </c>
      <c r="O1090" s="174"/>
      <c r="P1090" s="174">
        <v>80</v>
      </c>
      <c r="Q1090" s="174"/>
      <c r="R1090" s="175" t="e">
        <f t="shared" si="112"/>
        <v>#DIV/0!</v>
      </c>
      <c r="S1090" s="175">
        <f t="shared" si="113"/>
        <v>0</v>
      </c>
      <c r="T1090" s="175" t="e">
        <f t="shared" si="114"/>
        <v>#DIV/0!</v>
      </c>
      <c r="U1090" s="176">
        <f>IF(N1090="nio",0,IF(N1090&gt;0,VLOOKUP(H1090,'3-Productie normen'!A:S,VLOOKUP(N1090,'3-Productie normen'!S:T,2,FALSE),FALSE)))</f>
        <v>0</v>
      </c>
      <c r="V1090" s="176">
        <f t="shared" si="115"/>
        <v>0</v>
      </c>
      <c r="W1090" s="176">
        <f t="shared" si="116"/>
        <v>0</v>
      </c>
      <c r="X1090" s="176">
        <f t="shared" si="117"/>
        <v>0</v>
      </c>
      <c r="Y1090" s="666">
        <f>VLOOKUP(H1090,'3-Productie normen'!A:S,13,FALSE)</f>
        <v>3</v>
      </c>
      <c r="Z1090" s="177"/>
      <c r="AB1090" s="138">
        <f t="shared" si="118"/>
        <v>7503.9997863769404</v>
      </c>
    </row>
    <row r="1091" spans="1:28" ht="14.1" customHeight="1">
      <c r="A1091" s="152">
        <v>1091</v>
      </c>
      <c r="B1091" s="171" t="s">
        <v>1007</v>
      </c>
      <c r="C1091" s="566" t="s">
        <v>2003</v>
      </c>
      <c r="D1091" s="526">
        <v>0</v>
      </c>
      <c r="E1091" s="526" t="s">
        <v>1093</v>
      </c>
      <c r="F1091" s="184" t="s">
        <v>112</v>
      </c>
      <c r="G1091" s="184" t="s">
        <v>1476</v>
      </c>
      <c r="H1091" s="184" t="s">
        <v>1</v>
      </c>
      <c r="I1091" s="184" t="s">
        <v>113</v>
      </c>
      <c r="J1091" s="649">
        <v>24.700000762939499</v>
      </c>
      <c r="K1091" s="484"/>
      <c r="L1091" s="484"/>
      <c r="M1091" s="484"/>
      <c r="N1091" s="174">
        <v>200</v>
      </c>
      <c r="O1091" s="174"/>
      <c r="P1091" s="174">
        <v>80</v>
      </c>
      <c r="Q1091" s="174"/>
      <c r="R1091" s="175" t="e">
        <f t="shared" si="112"/>
        <v>#DIV/0!</v>
      </c>
      <c r="S1091" s="175">
        <f t="shared" si="113"/>
        <v>0</v>
      </c>
      <c r="T1091" s="175" t="e">
        <f t="shared" si="114"/>
        <v>#DIV/0!</v>
      </c>
      <c r="U1091" s="176">
        <f>IF(N1091="nio",0,IF(N1091&gt;0,VLOOKUP(H1091,'3-Productie normen'!A:S,VLOOKUP(N1091,'3-Productie normen'!S:T,2,FALSE),FALSE)))</f>
        <v>0</v>
      </c>
      <c r="V1091" s="176">
        <f t="shared" si="115"/>
        <v>0</v>
      </c>
      <c r="W1091" s="176">
        <f t="shared" si="116"/>
        <v>0</v>
      </c>
      <c r="X1091" s="176">
        <f t="shared" si="117"/>
        <v>0</v>
      </c>
      <c r="Y1091" s="666">
        <f>VLOOKUP(H1091,'3-Productie normen'!A:S,13,FALSE)</f>
        <v>3</v>
      </c>
      <c r="Z1091" s="177"/>
      <c r="AB1091" s="138">
        <f t="shared" si="118"/>
        <v>6916.0002136230596</v>
      </c>
    </row>
    <row r="1092" spans="1:28" ht="14.1" customHeight="1">
      <c r="A1092" s="152">
        <v>1092</v>
      </c>
      <c r="B1092" s="171" t="s">
        <v>1007</v>
      </c>
      <c r="C1092" s="566" t="s">
        <v>2003</v>
      </c>
      <c r="D1092" s="526">
        <v>0</v>
      </c>
      <c r="E1092" s="526" t="s">
        <v>1039</v>
      </c>
      <c r="F1092" s="184" t="s">
        <v>112</v>
      </c>
      <c r="G1092" s="184" t="s">
        <v>1477</v>
      </c>
      <c r="H1092" s="184" t="s">
        <v>1</v>
      </c>
      <c r="I1092" s="184" t="s">
        <v>113</v>
      </c>
      <c r="J1092" s="649">
        <v>24.5</v>
      </c>
      <c r="K1092" s="484"/>
      <c r="L1092" s="484"/>
      <c r="M1092" s="484"/>
      <c r="N1092" s="174">
        <v>200</v>
      </c>
      <c r="O1092" s="174"/>
      <c r="P1092" s="174">
        <v>80</v>
      </c>
      <c r="Q1092" s="174"/>
      <c r="R1092" s="175" t="e">
        <f t="shared" si="112"/>
        <v>#DIV/0!</v>
      </c>
      <c r="S1092" s="175">
        <f t="shared" si="113"/>
        <v>0</v>
      </c>
      <c r="T1092" s="175" t="e">
        <f t="shared" si="114"/>
        <v>#DIV/0!</v>
      </c>
      <c r="U1092" s="176">
        <f>IF(N1092="nio",0,IF(N1092&gt;0,VLOOKUP(H1092,'3-Productie normen'!A:S,VLOOKUP(N1092,'3-Productie normen'!S:T,2,FALSE),FALSE)))</f>
        <v>0</v>
      </c>
      <c r="V1092" s="176">
        <f t="shared" si="115"/>
        <v>0</v>
      </c>
      <c r="W1092" s="176">
        <f t="shared" si="116"/>
        <v>0</v>
      </c>
      <c r="X1092" s="176">
        <f t="shared" si="117"/>
        <v>0</v>
      </c>
      <c r="Y1092" s="666">
        <f>VLOOKUP(H1092,'3-Productie normen'!A:S,13,FALSE)</f>
        <v>3</v>
      </c>
      <c r="Z1092" s="177"/>
      <c r="AB1092" s="138">
        <f t="shared" si="118"/>
        <v>6860</v>
      </c>
    </row>
    <row r="1093" spans="1:28" ht="14.1" customHeight="1">
      <c r="A1093" s="152">
        <v>1093</v>
      </c>
      <c r="B1093" s="171" t="s">
        <v>1007</v>
      </c>
      <c r="C1093" s="566" t="s">
        <v>2003</v>
      </c>
      <c r="D1093" s="526">
        <v>0</v>
      </c>
      <c r="E1093" s="526" t="s">
        <v>1148</v>
      </c>
      <c r="F1093" s="184" t="s">
        <v>112</v>
      </c>
      <c r="G1093" s="184" t="s">
        <v>1478</v>
      </c>
      <c r="H1093" s="184" t="s">
        <v>1</v>
      </c>
      <c r="I1093" s="184" t="s">
        <v>113</v>
      </c>
      <c r="J1093" s="649">
        <v>23.799999237060501</v>
      </c>
      <c r="K1093" s="484"/>
      <c r="L1093" s="484"/>
      <c r="M1093" s="484"/>
      <c r="N1093" s="174">
        <v>200</v>
      </c>
      <c r="O1093" s="174"/>
      <c r="P1093" s="174">
        <v>80</v>
      </c>
      <c r="Q1093" s="174"/>
      <c r="R1093" s="175" t="e">
        <f t="shared" si="112"/>
        <v>#DIV/0!</v>
      </c>
      <c r="S1093" s="175">
        <f t="shared" si="113"/>
        <v>0</v>
      </c>
      <c r="T1093" s="175" t="e">
        <f t="shared" si="114"/>
        <v>#DIV/0!</v>
      </c>
      <c r="U1093" s="176">
        <f>IF(N1093="nio",0,IF(N1093&gt;0,VLOOKUP(H1093,'3-Productie normen'!A:S,VLOOKUP(N1093,'3-Productie normen'!S:T,2,FALSE),FALSE)))</f>
        <v>0</v>
      </c>
      <c r="V1093" s="176">
        <f t="shared" si="115"/>
        <v>0</v>
      </c>
      <c r="W1093" s="176">
        <f t="shared" si="116"/>
        <v>0</v>
      </c>
      <c r="X1093" s="176">
        <f t="shared" si="117"/>
        <v>0</v>
      </c>
      <c r="Y1093" s="666">
        <f>VLOOKUP(H1093,'3-Productie normen'!A:S,13,FALSE)</f>
        <v>3</v>
      </c>
      <c r="Z1093" s="177"/>
      <c r="AB1093" s="138">
        <f t="shared" si="118"/>
        <v>6663.9997863769404</v>
      </c>
    </row>
    <row r="1094" spans="1:28" ht="14.1" customHeight="1">
      <c r="A1094" s="152">
        <v>1094</v>
      </c>
      <c r="B1094" s="171" t="s">
        <v>1007</v>
      </c>
      <c r="C1094" s="566" t="s">
        <v>2003</v>
      </c>
      <c r="D1094" s="526">
        <v>0</v>
      </c>
      <c r="E1094" s="526" t="s">
        <v>1041</v>
      </c>
      <c r="F1094" s="184" t="s">
        <v>1046</v>
      </c>
      <c r="G1094" s="184" t="s">
        <v>1479</v>
      </c>
      <c r="H1094" s="137" t="s">
        <v>1856</v>
      </c>
      <c r="I1094" s="184" t="s">
        <v>1218</v>
      </c>
      <c r="J1094" s="649">
        <v>22.600000381469702</v>
      </c>
      <c r="K1094" s="484"/>
      <c r="L1094" s="484"/>
      <c r="M1094" s="484"/>
      <c r="N1094" s="174">
        <v>200</v>
      </c>
      <c r="O1094" s="174"/>
      <c r="P1094" s="174">
        <v>80</v>
      </c>
      <c r="Q1094" s="174"/>
      <c r="R1094" s="175" t="e">
        <f t="shared" si="112"/>
        <v>#DIV/0!</v>
      </c>
      <c r="S1094" s="175">
        <f t="shared" si="113"/>
        <v>0</v>
      </c>
      <c r="T1094" s="175" t="e">
        <f t="shared" si="114"/>
        <v>#DIV/0!</v>
      </c>
      <c r="U1094" s="176">
        <f>IF(N1094="nio",0,IF(N1094&gt;0,VLOOKUP(H1094,'3-Productie normen'!A:S,VLOOKUP(N1094,'3-Productie normen'!S:T,2,FALSE),FALSE)))</f>
        <v>0</v>
      </c>
      <c r="V1094" s="176">
        <f t="shared" si="115"/>
        <v>0</v>
      </c>
      <c r="W1094" s="176">
        <f t="shared" si="116"/>
        <v>0</v>
      </c>
      <c r="X1094" s="176">
        <f t="shared" si="117"/>
        <v>0</v>
      </c>
      <c r="Y1094" s="666">
        <f>VLOOKUP(H1094,'3-Productie normen'!A:S,13,FALSE)</f>
        <v>5</v>
      </c>
      <c r="Z1094" s="177"/>
      <c r="AB1094" s="138">
        <f t="shared" si="118"/>
        <v>6328.0001068115162</v>
      </c>
    </row>
    <row r="1095" spans="1:28" ht="14.1" customHeight="1">
      <c r="A1095" s="152">
        <v>1095</v>
      </c>
      <c r="B1095" s="171" t="s">
        <v>1007</v>
      </c>
      <c r="C1095" s="566" t="s">
        <v>2003</v>
      </c>
      <c r="D1095" s="526">
        <v>0</v>
      </c>
      <c r="E1095" s="526" t="s">
        <v>1053</v>
      </c>
      <c r="F1095" s="184" t="s">
        <v>1050</v>
      </c>
      <c r="G1095" s="184" t="s">
        <v>1480</v>
      </c>
      <c r="H1095" s="184" t="s">
        <v>18</v>
      </c>
      <c r="I1095" s="184" t="s">
        <v>113</v>
      </c>
      <c r="J1095" s="649">
        <v>17.799999237060501</v>
      </c>
      <c r="K1095" s="484"/>
      <c r="L1095" s="484"/>
      <c r="M1095" s="484"/>
      <c r="N1095" s="174">
        <v>200</v>
      </c>
      <c r="O1095" s="174"/>
      <c r="P1095" s="174">
        <v>80</v>
      </c>
      <c r="Q1095" s="174"/>
      <c r="R1095" s="175" t="e">
        <f t="shared" si="112"/>
        <v>#DIV/0!</v>
      </c>
      <c r="S1095" s="175">
        <f t="shared" si="113"/>
        <v>0</v>
      </c>
      <c r="T1095" s="175" t="e">
        <f t="shared" si="114"/>
        <v>#DIV/0!</v>
      </c>
      <c r="U1095" s="176">
        <f>IF(N1095="nio",0,IF(N1095&gt;0,VLOOKUP(H1095,'3-Productie normen'!A:S,VLOOKUP(N1095,'3-Productie normen'!S:T,2,FALSE),FALSE)))</f>
        <v>0</v>
      </c>
      <c r="V1095" s="176">
        <f t="shared" si="115"/>
        <v>0</v>
      </c>
      <c r="W1095" s="176">
        <f t="shared" si="116"/>
        <v>0</v>
      </c>
      <c r="X1095" s="176">
        <f t="shared" si="117"/>
        <v>0</v>
      </c>
      <c r="Y1095" s="666">
        <f>VLOOKUP(H1095,'3-Productie normen'!A:S,13,FALSE)</f>
        <v>3</v>
      </c>
      <c r="Z1095" s="177"/>
      <c r="AB1095" s="138">
        <f t="shared" si="118"/>
        <v>4983.9997863769404</v>
      </c>
    </row>
    <row r="1096" spans="1:28" ht="14.1" customHeight="1">
      <c r="A1096" s="152">
        <v>1096</v>
      </c>
      <c r="B1096" s="171" t="s">
        <v>1007</v>
      </c>
      <c r="C1096" s="566" t="s">
        <v>2003</v>
      </c>
      <c r="D1096" s="526">
        <v>0</v>
      </c>
      <c r="E1096" s="526" t="s">
        <v>1064</v>
      </c>
      <c r="F1096" s="184" t="s">
        <v>1050</v>
      </c>
      <c r="G1096" s="184" t="s">
        <v>1481</v>
      </c>
      <c r="H1096" s="184" t="s">
        <v>18</v>
      </c>
      <c r="I1096" s="184" t="s">
        <v>113</v>
      </c>
      <c r="J1096" s="649">
        <v>17.299999237060501</v>
      </c>
      <c r="K1096" s="484"/>
      <c r="L1096" s="484"/>
      <c r="M1096" s="484"/>
      <c r="N1096" s="174">
        <v>200</v>
      </c>
      <c r="O1096" s="174"/>
      <c r="P1096" s="174">
        <v>80</v>
      </c>
      <c r="Q1096" s="174"/>
      <c r="R1096" s="175" t="e">
        <f t="shared" si="112"/>
        <v>#DIV/0!</v>
      </c>
      <c r="S1096" s="175">
        <f t="shared" si="113"/>
        <v>0</v>
      </c>
      <c r="T1096" s="175" t="e">
        <f t="shared" si="114"/>
        <v>#DIV/0!</v>
      </c>
      <c r="U1096" s="176">
        <f>IF(N1096="nio",0,IF(N1096&gt;0,VLOOKUP(H1096,'3-Productie normen'!A:S,VLOOKUP(N1096,'3-Productie normen'!S:T,2,FALSE),FALSE)))</f>
        <v>0</v>
      </c>
      <c r="V1096" s="176">
        <f t="shared" si="115"/>
        <v>0</v>
      </c>
      <c r="W1096" s="176">
        <f t="shared" si="116"/>
        <v>0</v>
      </c>
      <c r="X1096" s="176">
        <f t="shared" si="117"/>
        <v>0</v>
      </c>
      <c r="Y1096" s="666">
        <f>VLOOKUP(H1096,'3-Productie normen'!A:S,13,FALSE)</f>
        <v>3</v>
      </c>
      <c r="Z1096" s="177"/>
      <c r="AB1096" s="138">
        <f t="shared" si="118"/>
        <v>4843.9997863769404</v>
      </c>
    </row>
    <row r="1097" spans="1:28" ht="14.1" customHeight="1">
      <c r="A1097" s="152">
        <v>1097</v>
      </c>
      <c r="B1097" s="171" t="s">
        <v>1007</v>
      </c>
      <c r="C1097" s="566" t="s">
        <v>2003</v>
      </c>
      <c r="D1097" s="526">
        <v>0</v>
      </c>
      <c r="E1097" s="526" t="s">
        <v>1107</v>
      </c>
      <c r="F1097" s="184" t="s">
        <v>1050</v>
      </c>
      <c r="G1097" s="184" t="s">
        <v>1482</v>
      </c>
      <c r="H1097" s="184" t="s">
        <v>1</v>
      </c>
      <c r="I1097" s="184" t="s">
        <v>113</v>
      </c>
      <c r="J1097" s="649">
        <v>15.8999996185303</v>
      </c>
      <c r="K1097" s="484"/>
      <c r="L1097" s="484"/>
      <c r="M1097" s="484"/>
      <c r="N1097" s="174">
        <v>200</v>
      </c>
      <c r="O1097" s="174"/>
      <c r="P1097" s="174">
        <v>80</v>
      </c>
      <c r="Q1097" s="174"/>
      <c r="R1097" s="175" t="e">
        <f t="shared" si="112"/>
        <v>#DIV/0!</v>
      </c>
      <c r="S1097" s="175">
        <f t="shared" si="113"/>
        <v>0</v>
      </c>
      <c r="T1097" s="175" t="e">
        <f t="shared" si="114"/>
        <v>#DIV/0!</v>
      </c>
      <c r="U1097" s="176">
        <f>IF(N1097="nio",0,IF(N1097&gt;0,VLOOKUP(H1097,'3-Productie normen'!A:S,VLOOKUP(N1097,'3-Productie normen'!S:T,2,FALSE),FALSE)))</f>
        <v>0</v>
      </c>
      <c r="V1097" s="176">
        <f t="shared" si="115"/>
        <v>0</v>
      </c>
      <c r="W1097" s="176">
        <f t="shared" si="116"/>
        <v>0</v>
      </c>
      <c r="X1097" s="176">
        <f t="shared" si="117"/>
        <v>0</v>
      </c>
      <c r="Y1097" s="666">
        <f>VLOOKUP(H1097,'3-Productie normen'!A:S,13,FALSE)</f>
        <v>3</v>
      </c>
      <c r="Z1097" s="177"/>
      <c r="AB1097" s="138">
        <f t="shared" si="118"/>
        <v>4451.9998931884838</v>
      </c>
    </row>
    <row r="1098" spans="1:28" ht="14.1" customHeight="1">
      <c r="A1098" s="152">
        <v>1098</v>
      </c>
      <c r="B1098" s="171" t="s">
        <v>1007</v>
      </c>
      <c r="C1098" s="566" t="s">
        <v>2003</v>
      </c>
      <c r="D1098" s="526">
        <v>0</v>
      </c>
      <c r="E1098" s="526" t="s">
        <v>1149</v>
      </c>
      <c r="F1098" s="184" t="s">
        <v>1050</v>
      </c>
      <c r="G1098" s="184" t="s">
        <v>1483</v>
      </c>
      <c r="H1098" s="184" t="s">
        <v>1</v>
      </c>
      <c r="I1098" s="184" t="s">
        <v>113</v>
      </c>
      <c r="J1098" s="649">
        <v>15.3999996185303</v>
      </c>
      <c r="K1098" s="484"/>
      <c r="L1098" s="484"/>
      <c r="M1098" s="484"/>
      <c r="N1098" s="174">
        <v>200</v>
      </c>
      <c r="O1098" s="174"/>
      <c r="P1098" s="174">
        <v>80</v>
      </c>
      <c r="Q1098" s="174"/>
      <c r="R1098" s="175" t="e">
        <f t="shared" ref="R1098:R1161" si="119">IF(N1098="nio",0,IF(N1098&gt;0,N1098*J1098/U1098,0))*K1098</f>
        <v>#DIV/0!</v>
      </c>
      <c r="S1098" s="175">
        <f t="shared" ref="S1098:S1161" si="120">IF(O1098&gt;0,O1098*J1098/V1098,0)*L1098</f>
        <v>0</v>
      </c>
      <c r="T1098" s="175" t="e">
        <f t="shared" ref="T1098:T1161" si="121">IF(P1098&gt;0,P1098*J1098/W1098,0)*M1098</f>
        <v>#DIV/0!</v>
      </c>
      <c r="U1098" s="176">
        <f>IF(N1098="nio",0,IF(N1098&gt;0,VLOOKUP(H1098,'3-Productie normen'!A:S,VLOOKUP(N1098,'3-Productie normen'!S:T,2,FALSE),FALSE)))</f>
        <v>0</v>
      </c>
      <c r="V1098" s="176">
        <f t="shared" ref="V1098:V1161" si="122">IF(O1098&gt;0,U1098*$V$8,0)</f>
        <v>0</v>
      </c>
      <c r="W1098" s="176">
        <f t="shared" ref="W1098:W1161" si="123">IF(P1098&gt;0,U1098*$W$8,0)</f>
        <v>0</v>
      </c>
      <c r="X1098" s="176">
        <f t="shared" ref="X1098:X1161" si="124">IF(Q1098&gt;0,U1098*$X$8,0)</f>
        <v>0</v>
      </c>
      <c r="Y1098" s="666">
        <f>VLOOKUP(H1098,'3-Productie normen'!A:S,13,FALSE)</f>
        <v>3</v>
      </c>
      <c r="Z1098" s="177"/>
      <c r="AB1098" s="138">
        <f t="shared" ref="AB1098:AB1161" si="125">SUM(N1098:P1098)*J1098</f>
        <v>4311.9998931884838</v>
      </c>
    </row>
    <row r="1099" spans="1:28" ht="14.1" customHeight="1">
      <c r="A1099" s="152">
        <v>1099</v>
      </c>
      <c r="B1099" s="171" t="s">
        <v>1007</v>
      </c>
      <c r="C1099" s="566" t="s">
        <v>2003</v>
      </c>
      <c r="D1099" s="526">
        <v>1</v>
      </c>
      <c r="E1099" s="526" t="s">
        <v>1059</v>
      </c>
      <c r="F1099" s="184" t="s">
        <v>355</v>
      </c>
      <c r="G1099" s="184" t="s">
        <v>355</v>
      </c>
      <c r="H1099" s="137" t="s">
        <v>368</v>
      </c>
      <c r="I1099" s="184" t="s">
        <v>113</v>
      </c>
      <c r="J1099" s="649">
        <v>12</v>
      </c>
      <c r="K1099" s="484"/>
      <c r="L1099" s="484"/>
      <c r="M1099" s="484"/>
      <c r="N1099" s="174">
        <v>200</v>
      </c>
      <c r="O1099" s="174"/>
      <c r="P1099" s="174"/>
      <c r="Q1099" s="174"/>
      <c r="R1099" s="175" t="e">
        <f t="shared" si="119"/>
        <v>#DIV/0!</v>
      </c>
      <c r="S1099" s="175">
        <f t="shared" si="120"/>
        <v>0</v>
      </c>
      <c r="T1099" s="175">
        <f t="shared" si="121"/>
        <v>0</v>
      </c>
      <c r="U1099" s="176">
        <f>IF(N1099="nio",0,IF(N1099&gt;0,VLOOKUP(H1099,'3-Productie normen'!A:S,VLOOKUP(N1099,'3-Productie normen'!S:T,2,FALSE),FALSE)))</f>
        <v>0</v>
      </c>
      <c r="V1099" s="176">
        <f t="shared" si="122"/>
        <v>0</v>
      </c>
      <c r="W1099" s="176">
        <f t="shared" si="123"/>
        <v>0</v>
      </c>
      <c r="X1099" s="176">
        <f t="shared" si="124"/>
        <v>0</v>
      </c>
      <c r="Y1099" s="666">
        <f>VLOOKUP(H1099,'3-Productie normen'!A:S,13,FALSE)</f>
        <v>5</v>
      </c>
      <c r="Z1099" s="177"/>
      <c r="AB1099" s="138">
        <f t="shared" si="125"/>
        <v>2400</v>
      </c>
    </row>
    <row r="1100" spans="1:28" ht="14.1" customHeight="1">
      <c r="A1100" s="152">
        <v>1100</v>
      </c>
      <c r="B1100" s="171" t="s">
        <v>1007</v>
      </c>
      <c r="C1100" s="566" t="s">
        <v>2003</v>
      </c>
      <c r="D1100" s="526">
        <v>1</v>
      </c>
      <c r="E1100" s="526" t="s">
        <v>1038</v>
      </c>
      <c r="F1100" s="184" t="s">
        <v>355</v>
      </c>
      <c r="G1100" s="184" t="s">
        <v>355</v>
      </c>
      <c r="H1100" s="137" t="s">
        <v>368</v>
      </c>
      <c r="I1100" s="184" t="s">
        <v>113</v>
      </c>
      <c r="J1100" s="649">
        <v>10</v>
      </c>
      <c r="K1100" s="484"/>
      <c r="L1100" s="484"/>
      <c r="M1100" s="484"/>
      <c r="N1100" s="174">
        <v>200</v>
      </c>
      <c r="O1100" s="174"/>
      <c r="P1100" s="174"/>
      <c r="Q1100" s="174"/>
      <c r="R1100" s="175" t="e">
        <f t="shared" si="119"/>
        <v>#DIV/0!</v>
      </c>
      <c r="S1100" s="175">
        <f t="shared" si="120"/>
        <v>0</v>
      </c>
      <c r="T1100" s="175">
        <f t="shared" si="121"/>
        <v>0</v>
      </c>
      <c r="U1100" s="176">
        <f>IF(N1100="nio",0,IF(N1100&gt;0,VLOOKUP(H1100,'3-Productie normen'!A:S,VLOOKUP(N1100,'3-Productie normen'!S:T,2,FALSE),FALSE)))</f>
        <v>0</v>
      </c>
      <c r="V1100" s="176">
        <f t="shared" si="122"/>
        <v>0</v>
      </c>
      <c r="W1100" s="176">
        <f t="shared" si="123"/>
        <v>0</v>
      </c>
      <c r="X1100" s="176">
        <f t="shared" si="124"/>
        <v>0</v>
      </c>
      <c r="Y1100" s="666">
        <f>VLOOKUP(H1100,'3-Productie normen'!A:S,13,FALSE)</f>
        <v>5</v>
      </c>
      <c r="Z1100" s="177"/>
      <c r="AB1100" s="138">
        <f t="shared" si="125"/>
        <v>2000</v>
      </c>
    </row>
    <row r="1101" spans="1:28" ht="14.1" customHeight="1">
      <c r="A1101" s="152">
        <v>1101</v>
      </c>
      <c r="B1101" s="171" t="s">
        <v>1007</v>
      </c>
      <c r="C1101" s="566" t="s">
        <v>2003</v>
      </c>
      <c r="D1101" s="526">
        <v>0</v>
      </c>
      <c r="E1101" s="526" t="s">
        <v>1029</v>
      </c>
      <c r="F1101" s="184" t="s">
        <v>309</v>
      </c>
      <c r="G1101" s="184" t="s">
        <v>1484</v>
      </c>
      <c r="H1101" s="137" t="s">
        <v>18</v>
      </c>
      <c r="I1101" s="184" t="s">
        <v>113</v>
      </c>
      <c r="J1101" s="649">
        <v>5.5</v>
      </c>
      <c r="K1101" s="484"/>
      <c r="L1101" s="484"/>
      <c r="M1101" s="484"/>
      <c r="N1101" s="174">
        <v>200</v>
      </c>
      <c r="O1101" s="174"/>
      <c r="P1101" s="174">
        <v>80</v>
      </c>
      <c r="Q1101" s="174"/>
      <c r="R1101" s="175" t="e">
        <f t="shared" si="119"/>
        <v>#DIV/0!</v>
      </c>
      <c r="S1101" s="175">
        <f t="shared" si="120"/>
        <v>0</v>
      </c>
      <c r="T1101" s="175" t="e">
        <f t="shared" si="121"/>
        <v>#DIV/0!</v>
      </c>
      <c r="U1101" s="176">
        <f>IF(N1101="nio",0,IF(N1101&gt;0,VLOOKUP(H1101,'3-Productie normen'!A:S,VLOOKUP(N1101,'3-Productie normen'!S:T,2,FALSE),FALSE)))</f>
        <v>0</v>
      </c>
      <c r="V1101" s="176">
        <f t="shared" si="122"/>
        <v>0</v>
      </c>
      <c r="W1101" s="176">
        <f t="shared" si="123"/>
        <v>0</v>
      </c>
      <c r="X1101" s="176">
        <f t="shared" si="124"/>
        <v>0</v>
      </c>
      <c r="Y1101" s="666">
        <f>VLOOKUP(H1101,'3-Productie normen'!A:S,13,FALSE)</f>
        <v>3</v>
      </c>
      <c r="Z1101" s="177"/>
      <c r="AB1101" s="138">
        <f t="shared" si="125"/>
        <v>1540</v>
      </c>
    </row>
    <row r="1102" spans="1:28" ht="14.1" customHeight="1">
      <c r="A1102" s="152">
        <v>1102</v>
      </c>
      <c r="B1102" s="171" t="s">
        <v>1007</v>
      </c>
      <c r="C1102" s="566" t="s">
        <v>2003</v>
      </c>
      <c r="D1102" s="526">
        <v>0</v>
      </c>
      <c r="E1102" s="526" t="s">
        <v>1034</v>
      </c>
      <c r="F1102" s="184" t="s">
        <v>309</v>
      </c>
      <c r="G1102" s="184" t="s">
        <v>1178</v>
      </c>
      <c r="H1102" s="137" t="s">
        <v>18</v>
      </c>
      <c r="I1102" s="184" t="s">
        <v>113</v>
      </c>
      <c r="J1102" s="649">
        <v>5.5</v>
      </c>
      <c r="K1102" s="484"/>
      <c r="L1102" s="484"/>
      <c r="M1102" s="484"/>
      <c r="N1102" s="174">
        <v>200</v>
      </c>
      <c r="O1102" s="174"/>
      <c r="P1102" s="174">
        <v>80</v>
      </c>
      <c r="Q1102" s="174"/>
      <c r="R1102" s="175" t="e">
        <f t="shared" si="119"/>
        <v>#DIV/0!</v>
      </c>
      <c r="S1102" s="175">
        <f t="shared" si="120"/>
        <v>0</v>
      </c>
      <c r="T1102" s="175" t="e">
        <f t="shared" si="121"/>
        <v>#DIV/0!</v>
      </c>
      <c r="U1102" s="176">
        <f>IF(N1102="nio",0,IF(N1102&gt;0,VLOOKUP(H1102,'3-Productie normen'!A:S,VLOOKUP(N1102,'3-Productie normen'!S:T,2,FALSE),FALSE)))</f>
        <v>0</v>
      </c>
      <c r="V1102" s="176">
        <f t="shared" si="122"/>
        <v>0</v>
      </c>
      <c r="W1102" s="176">
        <f t="shared" si="123"/>
        <v>0</v>
      </c>
      <c r="X1102" s="176">
        <f t="shared" si="124"/>
        <v>0</v>
      </c>
      <c r="Y1102" s="666">
        <f>VLOOKUP(H1102,'3-Productie normen'!A:S,13,FALSE)</f>
        <v>3</v>
      </c>
      <c r="Z1102" s="177"/>
      <c r="AB1102" s="138">
        <f t="shared" si="125"/>
        <v>1540</v>
      </c>
    </row>
    <row r="1103" spans="1:28" ht="14.1" customHeight="1">
      <c r="A1103" s="152">
        <v>1103</v>
      </c>
      <c r="B1103" s="171" t="s">
        <v>1007</v>
      </c>
      <c r="C1103" s="566" t="s">
        <v>2003</v>
      </c>
      <c r="D1103" s="526">
        <v>0</v>
      </c>
      <c r="E1103" s="526" t="s">
        <v>1044</v>
      </c>
      <c r="F1103" s="184" t="s">
        <v>281</v>
      </c>
      <c r="G1103" s="184" t="s">
        <v>1485</v>
      </c>
      <c r="H1103" s="173" t="s">
        <v>1857</v>
      </c>
      <c r="I1103" s="184" t="s">
        <v>111</v>
      </c>
      <c r="J1103" s="649">
        <v>5.1999998092651403</v>
      </c>
      <c r="K1103" s="484"/>
      <c r="L1103" s="484"/>
      <c r="M1103" s="484"/>
      <c r="N1103" s="174">
        <v>200</v>
      </c>
      <c r="O1103" s="174"/>
      <c r="P1103" s="174"/>
      <c r="Q1103" s="174"/>
      <c r="R1103" s="175" t="e">
        <f t="shared" si="119"/>
        <v>#DIV/0!</v>
      </c>
      <c r="S1103" s="175">
        <f t="shared" si="120"/>
        <v>0</v>
      </c>
      <c r="T1103" s="175">
        <f t="shared" si="121"/>
        <v>0</v>
      </c>
      <c r="U1103" s="176">
        <f>IF(N1103="nio",0,IF(N1103&gt;0,VLOOKUP(H1103,'3-Productie normen'!A:S,VLOOKUP(N1103,'3-Productie normen'!S:T,2,FALSE),FALSE)))</f>
        <v>0</v>
      </c>
      <c r="V1103" s="176">
        <f t="shared" si="122"/>
        <v>0</v>
      </c>
      <c r="W1103" s="176">
        <f t="shared" si="123"/>
        <v>0</v>
      </c>
      <c r="X1103" s="176">
        <f t="shared" si="124"/>
        <v>0</v>
      </c>
      <c r="Y1103" s="666">
        <f>VLOOKUP(H1103,'3-Productie normen'!A:S,13,FALSE)</f>
        <v>1</v>
      </c>
      <c r="Z1103" s="177"/>
      <c r="AB1103" s="138">
        <f t="shared" si="125"/>
        <v>1039.999961853028</v>
      </c>
    </row>
    <row r="1104" spans="1:28" ht="14.1" customHeight="1">
      <c r="A1104" s="152">
        <v>1104</v>
      </c>
      <c r="B1104" s="171" t="s">
        <v>1007</v>
      </c>
      <c r="C1104" s="566" t="s">
        <v>2003</v>
      </c>
      <c r="D1104" s="526">
        <v>0</v>
      </c>
      <c r="E1104" s="526" t="s">
        <v>1027</v>
      </c>
      <c r="F1104" s="184" t="s">
        <v>309</v>
      </c>
      <c r="G1104" s="184" t="s">
        <v>1264</v>
      </c>
      <c r="H1104" s="137" t="s">
        <v>18</v>
      </c>
      <c r="I1104" s="184" t="s">
        <v>113</v>
      </c>
      <c r="J1104" s="649">
        <v>3.7000000476837198</v>
      </c>
      <c r="K1104" s="484"/>
      <c r="L1104" s="484"/>
      <c r="M1104" s="484"/>
      <c r="N1104" s="174">
        <v>200</v>
      </c>
      <c r="O1104" s="174"/>
      <c r="P1104" s="174">
        <v>80</v>
      </c>
      <c r="Q1104" s="174"/>
      <c r="R1104" s="175" t="e">
        <f t="shared" si="119"/>
        <v>#DIV/0!</v>
      </c>
      <c r="S1104" s="175">
        <f t="shared" si="120"/>
        <v>0</v>
      </c>
      <c r="T1104" s="175" t="e">
        <f t="shared" si="121"/>
        <v>#DIV/0!</v>
      </c>
      <c r="U1104" s="176">
        <f>IF(N1104="nio",0,IF(N1104&gt;0,VLOOKUP(H1104,'3-Productie normen'!A:S,VLOOKUP(N1104,'3-Productie normen'!S:T,2,FALSE),FALSE)))</f>
        <v>0</v>
      </c>
      <c r="V1104" s="176">
        <f t="shared" si="122"/>
        <v>0</v>
      </c>
      <c r="W1104" s="176">
        <f t="shared" si="123"/>
        <v>0</v>
      </c>
      <c r="X1104" s="176">
        <f t="shared" si="124"/>
        <v>0</v>
      </c>
      <c r="Y1104" s="666">
        <f>VLOOKUP(H1104,'3-Productie normen'!A:S,13,FALSE)</f>
        <v>3</v>
      </c>
      <c r="Z1104" s="177"/>
      <c r="AB1104" s="138">
        <f t="shared" si="125"/>
        <v>1036.0000133514416</v>
      </c>
    </row>
    <row r="1105" spans="1:28" ht="14.1" customHeight="1">
      <c r="A1105" s="152">
        <v>1105</v>
      </c>
      <c r="B1105" s="171" t="s">
        <v>1007</v>
      </c>
      <c r="C1105" s="566" t="s">
        <v>2003</v>
      </c>
      <c r="D1105" s="526">
        <v>0</v>
      </c>
      <c r="E1105" s="526" t="s">
        <v>1043</v>
      </c>
      <c r="F1105" s="184" t="s">
        <v>309</v>
      </c>
      <c r="G1105" s="184" t="s">
        <v>1486</v>
      </c>
      <c r="H1105" s="137" t="s">
        <v>18</v>
      </c>
      <c r="I1105" s="184" t="s">
        <v>113</v>
      </c>
      <c r="J1105" s="649">
        <v>3.7000000476837198</v>
      </c>
      <c r="K1105" s="484"/>
      <c r="L1105" s="484"/>
      <c r="M1105" s="484"/>
      <c r="N1105" s="174">
        <v>200</v>
      </c>
      <c r="O1105" s="174"/>
      <c r="P1105" s="174">
        <v>80</v>
      </c>
      <c r="Q1105" s="174"/>
      <c r="R1105" s="175" t="e">
        <f t="shared" si="119"/>
        <v>#DIV/0!</v>
      </c>
      <c r="S1105" s="175">
        <f t="shared" si="120"/>
        <v>0</v>
      </c>
      <c r="T1105" s="175" t="e">
        <f t="shared" si="121"/>
        <v>#DIV/0!</v>
      </c>
      <c r="U1105" s="176">
        <f>IF(N1105="nio",0,IF(N1105&gt;0,VLOOKUP(H1105,'3-Productie normen'!A:S,VLOOKUP(N1105,'3-Productie normen'!S:T,2,FALSE),FALSE)))</f>
        <v>0</v>
      </c>
      <c r="V1105" s="176">
        <f t="shared" si="122"/>
        <v>0</v>
      </c>
      <c r="W1105" s="176">
        <f t="shared" si="123"/>
        <v>0</v>
      </c>
      <c r="X1105" s="176">
        <f t="shared" si="124"/>
        <v>0</v>
      </c>
      <c r="Y1105" s="666">
        <f>VLOOKUP(H1105,'3-Productie normen'!A:S,13,FALSE)</f>
        <v>3</v>
      </c>
      <c r="Z1105" s="177"/>
      <c r="AB1105" s="138">
        <f t="shared" si="125"/>
        <v>1036.0000133514416</v>
      </c>
    </row>
    <row r="1106" spans="1:28" ht="14.1" customHeight="1">
      <c r="A1106" s="152">
        <v>1106</v>
      </c>
      <c r="B1106" s="171" t="s">
        <v>1007</v>
      </c>
      <c r="C1106" s="566" t="s">
        <v>2003</v>
      </c>
      <c r="D1106" s="526">
        <v>0</v>
      </c>
      <c r="E1106" s="526" t="s">
        <v>1095</v>
      </c>
      <c r="F1106" s="184" t="s">
        <v>1050</v>
      </c>
      <c r="G1106" s="184" t="s">
        <v>1487</v>
      </c>
      <c r="H1106" s="184" t="s">
        <v>18</v>
      </c>
      <c r="I1106" s="184" t="s">
        <v>113</v>
      </c>
      <c r="J1106" s="649">
        <v>1.8999999761581401</v>
      </c>
      <c r="K1106" s="484"/>
      <c r="L1106" s="484"/>
      <c r="M1106" s="484"/>
      <c r="N1106" s="174">
        <v>200</v>
      </c>
      <c r="O1106" s="174"/>
      <c r="P1106" s="174">
        <v>80</v>
      </c>
      <c r="Q1106" s="174"/>
      <c r="R1106" s="175" t="e">
        <f t="shared" si="119"/>
        <v>#DIV/0!</v>
      </c>
      <c r="S1106" s="175">
        <f t="shared" si="120"/>
        <v>0</v>
      </c>
      <c r="T1106" s="175" t="e">
        <f t="shared" si="121"/>
        <v>#DIV/0!</v>
      </c>
      <c r="U1106" s="176">
        <f>IF(N1106="nio",0,IF(N1106&gt;0,VLOOKUP(H1106,'3-Productie normen'!A:S,VLOOKUP(N1106,'3-Productie normen'!S:T,2,FALSE),FALSE)))</f>
        <v>0</v>
      </c>
      <c r="V1106" s="176">
        <f t="shared" si="122"/>
        <v>0</v>
      </c>
      <c r="W1106" s="176">
        <f t="shared" si="123"/>
        <v>0</v>
      </c>
      <c r="X1106" s="176">
        <f t="shared" si="124"/>
        <v>0</v>
      </c>
      <c r="Y1106" s="666">
        <f>VLOOKUP(H1106,'3-Productie normen'!A:S,13,FALSE)</f>
        <v>3</v>
      </c>
      <c r="Z1106" s="177"/>
      <c r="AB1106" s="138">
        <f t="shared" si="125"/>
        <v>531.99999332427922</v>
      </c>
    </row>
    <row r="1107" spans="1:28" ht="14.1" customHeight="1">
      <c r="A1107" s="152">
        <v>1107</v>
      </c>
      <c r="B1107" s="171" t="s">
        <v>1007</v>
      </c>
      <c r="C1107" s="566" t="s">
        <v>2003</v>
      </c>
      <c r="D1107" s="526">
        <v>0</v>
      </c>
      <c r="E1107" s="526" t="s">
        <v>1091</v>
      </c>
      <c r="F1107" s="184" t="s">
        <v>309</v>
      </c>
      <c r="G1107" s="184" t="s">
        <v>1488</v>
      </c>
      <c r="H1107" s="137" t="s">
        <v>18</v>
      </c>
      <c r="I1107" s="184" t="s">
        <v>113</v>
      </c>
      <c r="J1107" s="649">
        <v>1.8999999761581401</v>
      </c>
      <c r="K1107" s="484"/>
      <c r="L1107" s="484"/>
      <c r="M1107" s="484"/>
      <c r="N1107" s="174">
        <v>200</v>
      </c>
      <c r="O1107" s="174"/>
      <c r="P1107" s="174">
        <v>80</v>
      </c>
      <c r="Q1107" s="174"/>
      <c r="R1107" s="175" t="e">
        <f t="shared" si="119"/>
        <v>#DIV/0!</v>
      </c>
      <c r="S1107" s="175">
        <f t="shared" si="120"/>
        <v>0</v>
      </c>
      <c r="T1107" s="175" t="e">
        <f t="shared" si="121"/>
        <v>#DIV/0!</v>
      </c>
      <c r="U1107" s="176">
        <f>IF(N1107="nio",0,IF(N1107&gt;0,VLOOKUP(H1107,'3-Productie normen'!A:S,VLOOKUP(N1107,'3-Productie normen'!S:T,2,FALSE),FALSE)))</f>
        <v>0</v>
      </c>
      <c r="V1107" s="176">
        <f t="shared" si="122"/>
        <v>0</v>
      </c>
      <c r="W1107" s="176">
        <f t="shared" si="123"/>
        <v>0</v>
      </c>
      <c r="X1107" s="176">
        <f t="shared" si="124"/>
        <v>0</v>
      </c>
      <c r="Y1107" s="666">
        <f>VLOOKUP(H1107,'3-Productie normen'!A:S,13,FALSE)</f>
        <v>3</v>
      </c>
      <c r="Z1107" s="177"/>
      <c r="AB1107" s="138">
        <f t="shared" si="125"/>
        <v>531.99999332427922</v>
      </c>
    </row>
    <row r="1108" spans="1:28" ht="14.1" customHeight="1">
      <c r="A1108" s="152">
        <v>1108</v>
      </c>
      <c r="B1108" s="171" t="s">
        <v>1007</v>
      </c>
      <c r="C1108" s="566" t="s">
        <v>2003</v>
      </c>
      <c r="D1108" s="526">
        <v>0</v>
      </c>
      <c r="E1108" s="526" t="s">
        <v>1061</v>
      </c>
      <c r="F1108" s="184" t="s">
        <v>309</v>
      </c>
      <c r="G1108" s="184" t="s">
        <v>1489</v>
      </c>
      <c r="H1108" s="137" t="s">
        <v>18</v>
      </c>
      <c r="I1108" s="184" t="s">
        <v>113</v>
      </c>
      <c r="J1108" s="649">
        <v>1.79999995231628</v>
      </c>
      <c r="K1108" s="484"/>
      <c r="L1108" s="484"/>
      <c r="M1108" s="484"/>
      <c r="N1108" s="174">
        <v>200</v>
      </c>
      <c r="O1108" s="174"/>
      <c r="P1108" s="174">
        <v>80</v>
      </c>
      <c r="Q1108" s="174"/>
      <c r="R1108" s="175" t="e">
        <f t="shared" si="119"/>
        <v>#DIV/0!</v>
      </c>
      <c r="S1108" s="175">
        <f t="shared" si="120"/>
        <v>0</v>
      </c>
      <c r="T1108" s="175" t="e">
        <f t="shared" si="121"/>
        <v>#DIV/0!</v>
      </c>
      <c r="U1108" s="176">
        <f>IF(N1108="nio",0,IF(N1108&gt;0,VLOOKUP(H1108,'3-Productie normen'!A:S,VLOOKUP(N1108,'3-Productie normen'!S:T,2,FALSE),FALSE)))</f>
        <v>0</v>
      </c>
      <c r="V1108" s="176">
        <f t="shared" si="122"/>
        <v>0</v>
      </c>
      <c r="W1108" s="176">
        <f t="shared" si="123"/>
        <v>0</v>
      </c>
      <c r="X1108" s="176">
        <f t="shared" si="124"/>
        <v>0</v>
      </c>
      <c r="Y1108" s="666">
        <f>VLOOKUP(H1108,'3-Productie normen'!A:S,13,FALSE)</f>
        <v>3</v>
      </c>
      <c r="Z1108" s="177"/>
      <c r="AB1108" s="138">
        <f t="shared" si="125"/>
        <v>503.99998664855838</v>
      </c>
    </row>
    <row r="1109" spans="1:28" ht="14.1" customHeight="1">
      <c r="A1109" s="152">
        <v>1109</v>
      </c>
      <c r="B1109" s="171" t="s">
        <v>1007</v>
      </c>
      <c r="C1109" s="566" t="s">
        <v>2003</v>
      </c>
      <c r="D1109" s="526">
        <v>0</v>
      </c>
      <c r="E1109" s="526" t="s">
        <v>1035</v>
      </c>
      <c r="F1109" s="184" t="s">
        <v>1050</v>
      </c>
      <c r="G1109" s="184" t="s">
        <v>1490</v>
      </c>
      <c r="H1109" s="184" t="s">
        <v>18</v>
      </c>
      <c r="I1109" s="184" t="s">
        <v>113</v>
      </c>
      <c r="J1109" s="649">
        <v>1.5</v>
      </c>
      <c r="K1109" s="484"/>
      <c r="L1109" s="484"/>
      <c r="M1109" s="484"/>
      <c r="N1109" s="174">
        <v>200</v>
      </c>
      <c r="O1109" s="174"/>
      <c r="P1109" s="174">
        <v>80</v>
      </c>
      <c r="Q1109" s="174"/>
      <c r="R1109" s="175" t="e">
        <f t="shared" si="119"/>
        <v>#DIV/0!</v>
      </c>
      <c r="S1109" s="175">
        <f t="shared" si="120"/>
        <v>0</v>
      </c>
      <c r="T1109" s="175" t="e">
        <f t="shared" si="121"/>
        <v>#DIV/0!</v>
      </c>
      <c r="U1109" s="176">
        <f>IF(N1109="nio",0,IF(N1109&gt;0,VLOOKUP(H1109,'3-Productie normen'!A:S,VLOOKUP(N1109,'3-Productie normen'!S:T,2,FALSE),FALSE)))</f>
        <v>0</v>
      </c>
      <c r="V1109" s="176">
        <f t="shared" si="122"/>
        <v>0</v>
      </c>
      <c r="W1109" s="176">
        <f t="shared" si="123"/>
        <v>0</v>
      </c>
      <c r="X1109" s="176">
        <f t="shared" si="124"/>
        <v>0</v>
      </c>
      <c r="Y1109" s="666">
        <f>VLOOKUP(H1109,'3-Productie normen'!A:S,13,FALSE)</f>
        <v>3</v>
      </c>
      <c r="Z1109" s="177"/>
      <c r="AB1109" s="138">
        <f t="shared" si="125"/>
        <v>420</v>
      </c>
    </row>
    <row r="1110" spans="1:28" ht="14.1" customHeight="1">
      <c r="A1110" s="152">
        <v>1110</v>
      </c>
      <c r="B1110" s="171" t="s">
        <v>1007</v>
      </c>
      <c r="C1110" s="566" t="s">
        <v>2003</v>
      </c>
      <c r="D1110" s="526">
        <v>0</v>
      </c>
      <c r="E1110" s="526" t="s">
        <v>1049</v>
      </c>
      <c r="F1110" s="184" t="s">
        <v>1050</v>
      </c>
      <c r="G1110" s="184" t="s">
        <v>1491</v>
      </c>
      <c r="H1110" s="184" t="s">
        <v>18</v>
      </c>
      <c r="I1110" s="184" t="s">
        <v>113</v>
      </c>
      <c r="J1110" s="649">
        <v>1.5</v>
      </c>
      <c r="K1110" s="484"/>
      <c r="L1110" s="484"/>
      <c r="M1110" s="484"/>
      <c r="N1110" s="174">
        <v>200</v>
      </c>
      <c r="O1110" s="174"/>
      <c r="P1110" s="174">
        <v>80</v>
      </c>
      <c r="Q1110" s="174"/>
      <c r="R1110" s="175" t="e">
        <f t="shared" si="119"/>
        <v>#DIV/0!</v>
      </c>
      <c r="S1110" s="175">
        <f t="shared" si="120"/>
        <v>0</v>
      </c>
      <c r="T1110" s="175" t="e">
        <f t="shared" si="121"/>
        <v>#DIV/0!</v>
      </c>
      <c r="U1110" s="176">
        <f>IF(N1110="nio",0,IF(N1110&gt;0,VLOOKUP(H1110,'3-Productie normen'!A:S,VLOOKUP(N1110,'3-Productie normen'!S:T,2,FALSE),FALSE)))</f>
        <v>0</v>
      </c>
      <c r="V1110" s="176">
        <f t="shared" si="122"/>
        <v>0</v>
      </c>
      <c r="W1110" s="176">
        <f t="shared" si="123"/>
        <v>0</v>
      </c>
      <c r="X1110" s="176">
        <f t="shared" si="124"/>
        <v>0</v>
      </c>
      <c r="Y1110" s="666">
        <f>VLOOKUP(H1110,'3-Productie normen'!A:S,13,FALSE)</f>
        <v>3</v>
      </c>
      <c r="Z1110" s="177"/>
      <c r="AB1110" s="138">
        <f t="shared" si="125"/>
        <v>420</v>
      </c>
    </row>
    <row r="1111" spans="1:28" ht="14.1" customHeight="1">
      <c r="A1111" s="152">
        <v>1111</v>
      </c>
      <c r="B1111" s="171" t="s">
        <v>1007</v>
      </c>
      <c r="C1111" s="566" t="s">
        <v>2003</v>
      </c>
      <c r="D1111" s="526">
        <v>0</v>
      </c>
      <c r="E1111" s="526" t="s">
        <v>1096</v>
      </c>
      <c r="F1111" s="184" t="s">
        <v>309</v>
      </c>
      <c r="G1111" s="184" t="s">
        <v>309</v>
      </c>
      <c r="H1111" s="137" t="s">
        <v>18</v>
      </c>
      <c r="I1111" s="184" t="s">
        <v>113</v>
      </c>
      <c r="J1111" s="649">
        <v>1.1000000238418599</v>
      </c>
      <c r="K1111" s="484"/>
      <c r="L1111" s="484"/>
      <c r="M1111" s="484"/>
      <c r="N1111" s="174">
        <v>200</v>
      </c>
      <c r="O1111" s="174"/>
      <c r="P1111" s="174">
        <v>80</v>
      </c>
      <c r="Q1111" s="174"/>
      <c r="R1111" s="175" t="e">
        <f t="shared" si="119"/>
        <v>#DIV/0!</v>
      </c>
      <c r="S1111" s="175">
        <f t="shared" si="120"/>
        <v>0</v>
      </c>
      <c r="T1111" s="175" t="e">
        <f t="shared" si="121"/>
        <v>#DIV/0!</v>
      </c>
      <c r="U1111" s="176">
        <f>IF(N1111="nio",0,IF(N1111&gt;0,VLOOKUP(H1111,'3-Productie normen'!A:S,VLOOKUP(N1111,'3-Productie normen'!S:T,2,FALSE),FALSE)))</f>
        <v>0</v>
      </c>
      <c r="V1111" s="176">
        <f t="shared" si="122"/>
        <v>0</v>
      </c>
      <c r="W1111" s="176">
        <f t="shared" si="123"/>
        <v>0</v>
      </c>
      <c r="X1111" s="176">
        <f t="shared" si="124"/>
        <v>0</v>
      </c>
      <c r="Y1111" s="666">
        <f>VLOOKUP(H1111,'3-Productie normen'!A:S,13,FALSE)</f>
        <v>3</v>
      </c>
      <c r="Z1111" s="177"/>
      <c r="AB1111" s="138">
        <f t="shared" si="125"/>
        <v>308.00000667572078</v>
      </c>
    </row>
    <row r="1112" spans="1:28" ht="14.1" customHeight="1">
      <c r="A1112" s="152">
        <v>1112</v>
      </c>
      <c r="B1112" s="171" t="s">
        <v>1007</v>
      </c>
      <c r="C1112" s="566" t="s">
        <v>2003</v>
      </c>
      <c r="D1112" s="526">
        <v>0</v>
      </c>
      <c r="E1112" s="526" t="s">
        <v>1089</v>
      </c>
      <c r="F1112" s="184" t="s">
        <v>1050</v>
      </c>
      <c r="G1112" s="184" t="s">
        <v>377</v>
      </c>
      <c r="H1112" s="184" t="s">
        <v>18</v>
      </c>
      <c r="I1112" s="184" t="s">
        <v>113</v>
      </c>
      <c r="J1112" s="649">
        <v>1.1000000238418599</v>
      </c>
      <c r="K1112" s="484"/>
      <c r="L1112" s="484"/>
      <c r="M1112" s="484"/>
      <c r="N1112" s="174">
        <v>200</v>
      </c>
      <c r="O1112" s="174"/>
      <c r="P1112" s="174">
        <v>80</v>
      </c>
      <c r="Q1112" s="174"/>
      <c r="R1112" s="175" t="e">
        <f t="shared" si="119"/>
        <v>#DIV/0!</v>
      </c>
      <c r="S1112" s="175">
        <f t="shared" si="120"/>
        <v>0</v>
      </c>
      <c r="T1112" s="175" t="e">
        <f t="shared" si="121"/>
        <v>#DIV/0!</v>
      </c>
      <c r="U1112" s="176">
        <f>IF(N1112="nio",0,IF(N1112&gt;0,VLOOKUP(H1112,'3-Productie normen'!A:S,VLOOKUP(N1112,'3-Productie normen'!S:T,2,FALSE),FALSE)))</f>
        <v>0</v>
      </c>
      <c r="V1112" s="176">
        <f t="shared" si="122"/>
        <v>0</v>
      </c>
      <c r="W1112" s="176">
        <f t="shared" si="123"/>
        <v>0</v>
      </c>
      <c r="X1112" s="176">
        <f t="shared" si="124"/>
        <v>0</v>
      </c>
      <c r="Y1112" s="666">
        <f>VLOOKUP(H1112,'3-Productie normen'!A:S,13,FALSE)</f>
        <v>3</v>
      </c>
      <c r="Z1112" s="177"/>
      <c r="AB1112" s="138">
        <f t="shared" si="125"/>
        <v>308.00000667572078</v>
      </c>
    </row>
    <row r="1113" spans="1:28" ht="14.1" customHeight="1">
      <c r="A1113" s="152">
        <v>1113</v>
      </c>
      <c r="B1113" s="171" t="s">
        <v>1007</v>
      </c>
      <c r="C1113" s="566" t="s">
        <v>2003</v>
      </c>
      <c r="D1113" s="526">
        <v>0</v>
      </c>
      <c r="E1113" s="526" t="s">
        <v>1022</v>
      </c>
      <c r="F1113" s="184" t="s">
        <v>1031</v>
      </c>
      <c r="G1113" s="184" t="s">
        <v>1262</v>
      </c>
      <c r="H1113" s="180" t="s">
        <v>223</v>
      </c>
      <c r="I1113" s="184" t="s">
        <v>113</v>
      </c>
      <c r="J1113" s="649">
        <v>0</v>
      </c>
      <c r="K1113" s="484"/>
      <c r="L1113" s="484"/>
      <c r="M1113" s="484"/>
      <c r="N1113" s="174" t="s">
        <v>223</v>
      </c>
      <c r="O1113" s="174"/>
      <c r="P1113" s="174"/>
      <c r="Q1113" s="174"/>
      <c r="R1113" s="175">
        <f t="shared" si="119"/>
        <v>0</v>
      </c>
      <c r="S1113" s="175">
        <f t="shared" si="120"/>
        <v>0</v>
      </c>
      <c r="T1113" s="175">
        <f t="shared" si="121"/>
        <v>0</v>
      </c>
      <c r="U1113" s="176">
        <f>IF(N1113="nio",0,IF(N1113&gt;0,VLOOKUP(H1113,'3-Productie normen'!A:S,VLOOKUP(N1113,'3-Productie normen'!S:T,2,FALSE),FALSE)))</f>
        <v>0</v>
      </c>
      <c r="V1113" s="176">
        <f t="shared" si="122"/>
        <v>0</v>
      </c>
      <c r="W1113" s="176">
        <f t="shared" si="123"/>
        <v>0</v>
      </c>
      <c r="X1113" s="176">
        <f t="shared" si="124"/>
        <v>0</v>
      </c>
      <c r="Y1113" s="666">
        <f>VLOOKUP(H1113,'3-Productie normen'!A:S,13,FALSE)</f>
        <v>0</v>
      </c>
      <c r="Z1113" s="177"/>
      <c r="AB1113" s="138">
        <f t="shared" si="125"/>
        <v>0</v>
      </c>
    </row>
    <row r="1114" spans="1:28" ht="14.1" customHeight="1">
      <c r="A1114" s="152">
        <v>1114</v>
      </c>
      <c r="B1114" s="171" t="s">
        <v>1007</v>
      </c>
      <c r="C1114" s="566" t="s">
        <v>2003</v>
      </c>
      <c r="D1114" s="526">
        <v>0</v>
      </c>
      <c r="E1114" s="526" t="s">
        <v>1054</v>
      </c>
      <c r="F1114" s="184" t="s">
        <v>1028</v>
      </c>
      <c r="G1114" s="184" t="s">
        <v>1492</v>
      </c>
      <c r="H1114" s="180" t="s">
        <v>223</v>
      </c>
      <c r="I1114" s="184" t="s">
        <v>111</v>
      </c>
      <c r="J1114" s="649">
        <v>0</v>
      </c>
      <c r="K1114" s="484"/>
      <c r="L1114" s="484"/>
      <c r="M1114" s="484"/>
      <c r="N1114" s="174" t="s">
        <v>223</v>
      </c>
      <c r="O1114" s="174"/>
      <c r="P1114" s="174"/>
      <c r="Q1114" s="174"/>
      <c r="R1114" s="175">
        <f t="shared" si="119"/>
        <v>0</v>
      </c>
      <c r="S1114" s="175">
        <f t="shared" si="120"/>
        <v>0</v>
      </c>
      <c r="T1114" s="175">
        <f t="shared" si="121"/>
        <v>0</v>
      </c>
      <c r="U1114" s="176">
        <f>IF(N1114="nio",0,IF(N1114&gt;0,VLOOKUP(H1114,'3-Productie normen'!A:S,VLOOKUP(N1114,'3-Productie normen'!S:T,2,FALSE),FALSE)))</f>
        <v>0</v>
      </c>
      <c r="V1114" s="176">
        <f t="shared" si="122"/>
        <v>0</v>
      </c>
      <c r="W1114" s="176">
        <f t="shared" si="123"/>
        <v>0</v>
      </c>
      <c r="X1114" s="176">
        <f t="shared" si="124"/>
        <v>0</v>
      </c>
      <c r="Y1114" s="666">
        <f>VLOOKUP(H1114,'3-Productie normen'!A:S,13,FALSE)</f>
        <v>0</v>
      </c>
      <c r="Z1114" s="177"/>
      <c r="AB1114" s="138">
        <f t="shared" si="125"/>
        <v>0</v>
      </c>
    </row>
    <row r="1115" spans="1:28" ht="14.1" customHeight="1">
      <c r="A1115" s="152">
        <v>1115</v>
      </c>
      <c r="B1115" s="171" t="s">
        <v>1007</v>
      </c>
      <c r="C1115" s="566" t="s">
        <v>2003</v>
      </c>
      <c r="D1115" s="526">
        <v>0</v>
      </c>
      <c r="E1115" s="526" t="s">
        <v>1058</v>
      </c>
      <c r="F1115" s="184" t="s">
        <v>1028</v>
      </c>
      <c r="G1115" s="184" t="s">
        <v>1114</v>
      </c>
      <c r="H1115" s="180" t="s">
        <v>223</v>
      </c>
      <c r="I1115" s="184" t="s">
        <v>111</v>
      </c>
      <c r="J1115" s="649">
        <v>0</v>
      </c>
      <c r="K1115" s="484"/>
      <c r="L1115" s="484"/>
      <c r="M1115" s="484"/>
      <c r="N1115" s="174" t="s">
        <v>223</v>
      </c>
      <c r="O1115" s="174"/>
      <c r="P1115" s="174"/>
      <c r="Q1115" s="174"/>
      <c r="R1115" s="175">
        <f t="shared" si="119"/>
        <v>0</v>
      </c>
      <c r="S1115" s="175">
        <f t="shared" si="120"/>
        <v>0</v>
      </c>
      <c r="T1115" s="175">
        <f t="shared" si="121"/>
        <v>0</v>
      </c>
      <c r="U1115" s="176">
        <f>IF(N1115="nio",0,IF(N1115&gt;0,VLOOKUP(H1115,'3-Productie normen'!A:S,VLOOKUP(N1115,'3-Productie normen'!S:T,2,FALSE),FALSE)))</f>
        <v>0</v>
      </c>
      <c r="V1115" s="176">
        <f t="shared" si="122"/>
        <v>0</v>
      </c>
      <c r="W1115" s="176">
        <f t="shared" si="123"/>
        <v>0</v>
      </c>
      <c r="X1115" s="176">
        <f t="shared" si="124"/>
        <v>0</v>
      </c>
      <c r="Y1115" s="666">
        <f>VLOOKUP(H1115,'3-Productie normen'!A:S,13,FALSE)</f>
        <v>0</v>
      </c>
      <c r="Z1115" s="177"/>
      <c r="AB1115" s="138">
        <f t="shared" si="125"/>
        <v>0</v>
      </c>
    </row>
    <row r="1116" spans="1:28" ht="14.1" customHeight="1">
      <c r="A1116" s="152">
        <v>1116</v>
      </c>
      <c r="B1116" s="171" t="s">
        <v>1007</v>
      </c>
      <c r="C1116" s="566" t="s">
        <v>2003</v>
      </c>
      <c r="D1116" s="526">
        <v>0</v>
      </c>
      <c r="E1116" s="526" t="s">
        <v>1130</v>
      </c>
      <c r="F1116" s="184" t="s">
        <v>388</v>
      </c>
      <c r="G1116" s="184" t="s">
        <v>388</v>
      </c>
      <c r="H1116" s="180" t="s">
        <v>223</v>
      </c>
      <c r="I1116" s="184" t="s">
        <v>113</v>
      </c>
      <c r="J1116" s="649">
        <v>0</v>
      </c>
      <c r="K1116" s="484"/>
      <c r="L1116" s="484"/>
      <c r="M1116" s="484"/>
      <c r="N1116" s="174" t="s">
        <v>223</v>
      </c>
      <c r="O1116" s="174"/>
      <c r="P1116" s="174"/>
      <c r="Q1116" s="174"/>
      <c r="R1116" s="175">
        <f t="shared" si="119"/>
        <v>0</v>
      </c>
      <c r="S1116" s="175">
        <f t="shared" si="120"/>
        <v>0</v>
      </c>
      <c r="T1116" s="175">
        <f t="shared" si="121"/>
        <v>0</v>
      </c>
      <c r="U1116" s="176">
        <f>IF(N1116="nio",0,IF(N1116&gt;0,VLOOKUP(H1116,'3-Productie normen'!A:S,VLOOKUP(N1116,'3-Productie normen'!S:T,2,FALSE),FALSE)))</f>
        <v>0</v>
      </c>
      <c r="V1116" s="176">
        <f t="shared" si="122"/>
        <v>0</v>
      </c>
      <c r="W1116" s="176">
        <f t="shared" si="123"/>
        <v>0</v>
      </c>
      <c r="X1116" s="176">
        <f t="shared" si="124"/>
        <v>0</v>
      </c>
      <c r="Y1116" s="666">
        <f>VLOOKUP(H1116,'3-Productie normen'!A:S,13,FALSE)</f>
        <v>0</v>
      </c>
      <c r="Z1116" s="177"/>
      <c r="AB1116" s="138">
        <f t="shared" si="125"/>
        <v>0</v>
      </c>
    </row>
    <row r="1117" spans="1:28" ht="14.1" customHeight="1">
      <c r="A1117" s="152">
        <v>1117</v>
      </c>
      <c r="B1117" s="171" t="s">
        <v>1008</v>
      </c>
      <c r="C1117" s="566" t="s">
        <v>1898</v>
      </c>
      <c r="D1117" s="526">
        <v>0</v>
      </c>
      <c r="E1117" s="526" t="s">
        <v>1049</v>
      </c>
      <c r="F1117" s="184" t="s">
        <v>1250</v>
      </c>
      <c r="G1117" s="184" t="s">
        <v>1471</v>
      </c>
      <c r="H1117" s="184" t="s">
        <v>236</v>
      </c>
      <c r="I1117" s="184" t="s">
        <v>1218</v>
      </c>
      <c r="J1117" s="649">
        <v>1361.30004882813</v>
      </c>
      <c r="K1117" s="484"/>
      <c r="L1117" s="484"/>
      <c r="M1117" s="484"/>
      <c r="N1117" s="174">
        <v>200</v>
      </c>
      <c r="O1117" s="174"/>
      <c r="P1117" s="174">
        <v>80</v>
      </c>
      <c r="Q1117" s="174"/>
      <c r="R1117" s="175" t="e">
        <f t="shared" si="119"/>
        <v>#DIV/0!</v>
      </c>
      <c r="S1117" s="175">
        <f t="shared" si="120"/>
        <v>0</v>
      </c>
      <c r="T1117" s="175" t="e">
        <f t="shared" si="121"/>
        <v>#DIV/0!</v>
      </c>
      <c r="U1117" s="176">
        <f>IF(N1117="nio",0,IF(N1117&gt;0,VLOOKUP(H1117,'3-Productie normen'!A:S,VLOOKUP(N1117,'3-Productie normen'!S:T,2,FALSE),FALSE)))</f>
        <v>0</v>
      </c>
      <c r="V1117" s="176">
        <f t="shared" si="122"/>
        <v>0</v>
      </c>
      <c r="W1117" s="176">
        <f t="shared" si="123"/>
        <v>0</v>
      </c>
      <c r="X1117" s="176">
        <f t="shared" si="124"/>
        <v>0</v>
      </c>
      <c r="Y1117" s="666">
        <f>VLOOKUP(H1117,'3-Productie normen'!A:S,13,FALSE)</f>
        <v>5</v>
      </c>
      <c r="Z1117" s="177"/>
      <c r="AB1117" s="138">
        <f t="shared" si="125"/>
        <v>381164.0136718764</v>
      </c>
    </row>
    <row r="1118" spans="1:28" ht="14.1" customHeight="1">
      <c r="A1118" s="152">
        <v>1118</v>
      </c>
      <c r="B1118" s="171" t="s">
        <v>1008</v>
      </c>
      <c r="C1118" s="566" t="s">
        <v>1898</v>
      </c>
      <c r="D1118" s="526">
        <v>1</v>
      </c>
      <c r="E1118" s="526" t="s">
        <v>1063</v>
      </c>
      <c r="F1118" s="184" t="s">
        <v>1472</v>
      </c>
      <c r="G1118" s="184" t="s">
        <v>1472</v>
      </c>
      <c r="H1118" s="184" t="s">
        <v>1472</v>
      </c>
      <c r="I1118" s="184" t="s">
        <v>111</v>
      </c>
      <c r="J1118" s="649">
        <v>158</v>
      </c>
      <c r="K1118" s="484"/>
      <c r="L1118" s="484"/>
      <c r="M1118" s="484"/>
      <c r="N1118" s="174">
        <v>200</v>
      </c>
      <c r="O1118" s="174"/>
      <c r="P1118" s="174"/>
      <c r="Q1118" s="174"/>
      <c r="R1118" s="175" t="e">
        <f t="shared" si="119"/>
        <v>#DIV/0!</v>
      </c>
      <c r="S1118" s="175">
        <f t="shared" si="120"/>
        <v>0</v>
      </c>
      <c r="T1118" s="175">
        <f t="shared" si="121"/>
        <v>0</v>
      </c>
      <c r="U1118" s="176">
        <f>IF(N1118="nio",0,IF(N1118&gt;0,VLOOKUP(H1118,'3-Productie normen'!A:S,VLOOKUP(N1118,'3-Productie normen'!S:T,2,FALSE),FALSE)))</f>
        <v>0</v>
      </c>
      <c r="V1118" s="176">
        <f t="shared" si="122"/>
        <v>0</v>
      </c>
      <c r="W1118" s="176">
        <f t="shared" si="123"/>
        <v>0</v>
      </c>
      <c r="X1118" s="176">
        <f t="shared" si="124"/>
        <v>0</v>
      </c>
      <c r="Y1118" s="666">
        <f>VLOOKUP(H1118,'3-Productie normen'!A:S,13,FALSE)</f>
        <v>5</v>
      </c>
      <c r="Z1118" s="177"/>
      <c r="AB1118" s="138">
        <f t="shared" si="125"/>
        <v>31600</v>
      </c>
    </row>
    <row r="1119" spans="1:28" ht="14.1" customHeight="1">
      <c r="A1119" s="152">
        <v>1119</v>
      </c>
      <c r="B1119" s="171" t="s">
        <v>1008</v>
      </c>
      <c r="C1119" s="566" t="s">
        <v>1898</v>
      </c>
      <c r="D1119" s="526">
        <v>0</v>
      </c>
      <c r="E1119" s="526" t="s">
        <v>1108</v>
      </c>
      <c r="F1119" s="184" t="s">
        <v>1050</v>
      </c>
      <c r="G1119" s="184" t="s">
        <v>1493</v>
      </c>
      <c r="H1119" s="184" t="s">
        <v>18</v>
      </c>
      <c r="I1119" s="184" t="s">
        <v>113</v>
      </c>
      <c r="J1119" s="649">
        <v>90.099998474121094</v>
      </c>
      <c r="K1119" s="484"/>
      <c r="L1119" s="484"/>
      <c r="M1119" s="484"/>
      <c r="N1119" s="174">
        <v>200</v>
      </c>
      <c r="O1119" s="174"/>
      <c r="P1119" s="174">
        <v>80</v>
      </c>
      <c r="Q1119" s="174"/>
      <c r="R1119" s="175" t="e">
        <f t="shared" si="119"/>
        <v>#DIV/0!</v>
      </c>
      <c r="S1119" s="175">
        <f t="shared" si="120"/>
        <v>0</v>
      </c>
      <c r="T1119" s="175" t="e">
        <f t="shared" si="121"/>
        <v>#DIV/0!</v>
      </c>
      <c r="U1119" s="176">
        <f>IF(N1119="nio",0,IF(N1119&gt;0,VLOOKUP(H1119,'3-Productie normen'!A:S,VLOOKUP(N1119,'3-Productie normen'!S:T,2,FALSE),FALSE)))</f>
        <v>0</v>
      </c>
      <c r="V1119" s="176">
        <f t="shared" si="122"/>
        <v>0</v>
      </c>
      <c r="W1119" s="176">
        <f t="shared" si="123"/>
        <v>0</v>
      </c>
      <c r="X1119" s="176">
        <f t="shared" si="124"/>
        <v>0</v>
      </c>
      <c r="Y1119" s="666">
        <f>VLOOKUP(H1119,'3-Productie normen'!A:S,13,FALSE)</f>
        <v>3</v>
      </c>
      <c r="Z1119" s="177"/>
      <c r="AB1119" s="138">
        <f t="shared" si="125"/>
        <v>25227.999572753906</v>
      </c>
    </row>
    <row r="1120" spans="1:28" ht="14.1" customHeight="1">
      <c r="A1120" s="152">
        <v>1120</v>
      </c>
      <c r="B1120" s="171" t="s">
        <v>1008</v>
      </c>
      <c r="C1120" s="566" t="s">
        <v>1898</v>
      </c>
      <c r="D1120" s="526">
        <v>0</v>
      </c>
      <c r="E1120" s="526" t="s">
        <v>1064</v>
      </c>
      <c r="F1120" s="184" t="s">
        <v>1250</v>
      </c>
      <c r="G1120" s="184" t="s">
        <v>1258</v>
      </c>
      <c r="H1120" s="184" t="s">
        <v>1258</v>
      </c>
      <c r="I1120" s="184" t="s">
        <v>1218</v>
      </c>
      <c r="J1120" s="649">
        <v>66.199996948242202</v>
      </c>
      <c r="K1120" s="484"/>
      <c r="L1120" s="484"/>
      <c r="M1120" s="484"/>
      <c r="N1120" s="174">
        <v>12</v>
      </c>
      <c r="O1120" s="174"/>
      <c r="P1120" s="174"/>
      <c r="Q1120" s="174"/>
      <c r="R1120" s="175" t="e">
        <f t="shared" si="119"/>
        <v>#DIV/0!</v>
      </c>
      <c r="S1120" s="175">
        <f t="shared" si="120"/>
        <v>0</v>
      </c>
      <c r="T1120" s="175">
        <f t="shared" si="121"/>
        <v>0</v>
      </c>
      <c r="U1120" s="176">
        <f>IF(N1120="nio",0,IF(N1120&gt;0,VLOOKUP(H1120,'3-Productie normen'!A:S,VLOOKUP(N1120,'3-Productie normen'!S:T,2,FALSE),FALSE)))</f>
        <v>0</v>
      </c>
      <c r="V1120" s="176">
        <f t="shared" si="122"/>
        <v>0</v>
      </c>
      <c r="W1120" s="176">
        <f t="shared" si="123"/>
        <v>0</v>
      </c>
      <c r="X1120" s="176">
        <f t="shared" si="124"/>
        <v>0</v>
      </c>
      <c r="Y1120" s="666">
        <f>VLOOKUP(H1120,'3-Productie normen'!A:S,13,FALSE)</f>
        <v>5</v>
      </c>
      <c r="Z1120" s="177"/>
      <c r="AB1120" s="138">
        <f t="shared" si="125"/>
        <v>794.39996337890648</v>
      </c>
    </row>
    <row r="1121" spans="1:28" ht="14.1" customHeight="1">
      <c r="A1121" s="152">
        <v>1121</v>
      </c>
      <c r="B1121" s="171" t="s">
        <v>1008</v>
      </c>
      <c r="C1121" s="566" t="s">
        <v>1898</v>
      </c>
      <c r="D1121" s="526">
        <v>0</v>
      </c>
      <c r="E1121" s="526" t="s">
        <v>1030</v>
      </c>
      <c r="F1121" s="184" t="s">
        <v>1046</v>
      </c>
      <c r="G1121" s="184" t="s">
        <v>1078</v>
      </c>
      <c r="H1121" s="137" t="s">
        <v>1856</v>
      </c>
      <c r="I1121" s="184" t="s">
        <v>113</v>
      </c>
      <c r="J1121" s="649">
        <v>55.799999237060497</v>
      </c>
      <c r="K1121" s="484"/>
      <c r="L1121" s="484"/>
      <c r="M1121" s="484"/>
      <c r="N1121" s="174">
        <v>200</v>
      </c>
      <c r="O1121" s="174"/>
      <c r="P1121" s="174">
        <v>80</v>
      </c>
      <c r="Q1121" s="174"/>
      <c r="R1121" s="175" t="e">
        <f t="shared" si="119"/>
        <v>#DIV/0!</v>
      </c>
      <c r="S1121" s="175">
        <f t="shared" si="120"/>
        <v>0</v>
      </c>
      <c r="T1121" s="175" t="e">
        <f t="shared" si="121"/>
        <v>#DIV/0!</v>
      </c>
      <c r="U1121" s="176">
        <f>IF(N1121="nio",0,IF(N1121&gt;0,VLOOKUP(H1121,'3-Productie normen'!A:S,VLOOKUP(N1121,'3-Productie normen'!S:T,2,FALSE),FALSE)))</f>
        <v>0</v>
      </c>
      <c r="V1121" s="176">
        <f t="shared" si="122"/>
        <v>0</v>
      </c>
      <c r="W1121" s="176">
        <f t="shared" si="123"/>
        <v>0</v>
      </c>
      <c r="X1121" s="176">
        <f t="shared" si="124"/>
        <v>0</v>
      </c>
      <c r="Y1121" s="666">
        <f>VLOOKUP(H1121,'3-Productie normen'!A:S,13,FALSE)</f>
        <v>5</v>
      </c>
      <c r="Z1121" s="177"/>
      <c r="AB1121" s="138">
        <f t="shared" si="125"/>
        <v>15623.999786376939</v>
      </c>
    </row>
    <row r="1122" spans="1:28" ht="14.1" customHeight="1">
      <c r="A1122" s="152">
        <v>1122</v>
      </c>
      <c r="B1122" s="171" t="s">
        <v>1008</v>
      </c>
      <c r="C1122" s="566" t="s">
        <v>1898</v>
      </c>
      <c r="D1122" s="526">
        <v>0</v>
      </c>
      <c r="E1122" s="526" t="s">
        <v>1107</v>
      </c>
      <c r="F1122" s="184" t="s">
        <v>1250</v>
      </c>
      <c r="G1122" s="184" t="s">
        <v>1258</v>
      </c>
      <c r="H1122" s="184" t="s">
        <v>1258</v>
      </c>
      <c r="I1122" s="184" t="s">
        <v>1218</v>
      </c>
      <c r="J1122" s="649">
        <v>53.900001525878899</v>
      </c>
      <c r="K1122" s="484"/>
      <c r="L1122" s="484"/>
      <c r="M1122" s="484"/>
      <c r="N1122" s="174">
        <v>12</v>
      </c>
      <c r="O1122" s="174"/>
      <c r="P1122" s="174"/>
      <c r="Q1122" s="174"/>
      <c r="R1122" s="175" t="e">
        <f t="shared" si="119"/>
        <v>#DIV/0!</v>
      </c>
      <c r="S1122" s="175">
        <f t="shared" si="120"/>
        <v>0</v>
      </c>
      <c r="T1122" s="175">
        <f t="shared" si="121"/>
        <v>0</v>
      </c>
      <c r="U1122" s="176">
        <f>IF(N1122="nio",0,IF(N1122&gt;0,VLOOKUP(H1122,'3-Productie normen'!A:S,VLOOKUP(N1122,'3-Productie normen'!S:T,2,FALSE),FALSE)))</f>
        <v>0</v>
      </c>
      <c r="V1122" s="176">
        <f t="shared" si="122"/>
        <v>0</v>
      </c>
      <c r="W1122" s="176">
        <f t="shared" si="123"/>
        <v>0</v>
      </c>
      <c r="X1122" s="176">
        <f t="shared" si="124"/>
        <v>0</v>
      </c>
      <c r="Y1122" s="666">
        <f>VLOOKUP(H1122,'3-Productie normen'!A:S,13,FALSE)</f>
        <v>5</v>
      </c>
      <c r="Z1122" s="177"/>
      <c r="AB1122" s="138">
        <f t="shared" si="125"/>
        <v>646.80001831054676</v>
      </c>
    </row>
    <row r="1123" spans="1:28" ht="14.1" customHeight="1">
      <c r="A1123" s="152">
        <v>1123</v>
      </c>
      <c r="B1123" s="171" t="s">
        <v>1008</v>
      </c>
      <c r="C1123" s="566" t="s">
        <v>1898</v>
      </c>
      <c r="D1123" s="526">
        <v>0</v>
      </c>
      <c r="E1123" s="526" t="s">
        <v>1025</v>
      </c>
      <c r="F1123" s="184" t="s">
        <v>110</v>
      </c>
      <c r="G1123" s="184" t="s">
        <v>110</v>
      </c>
      <c r="H1123" s="137" t="s">
        <v>110</v>
      </c>
      <c r="I1123" s="184" t="s">
        <v>321</v>
      </c>
      <c r="J1123" s="649">
        <v>26</v>
      </c>
      <c r="K1123" s="484"/>
      <c r="L1123" s="484"/>
      <c r="M1123" s="484"/>
      <c r="N1123" s="174">
        <v>200</v>
      </c>
      <c r="O1123" s="174"/>
      <c r="P1123" s="174">
        <v>80</v>
      </c>
      <c r="Q1123" s="174"/>
      <c r="R1123" s="175" t="e">
        <f t="shared" si="119"/>
        <v>#DIV/0!</v>
      </c>
      <c r="S1123" s="175">
        <f t="shared" si="120"/>
        <v>0</v>
      </c>
      <c r="T1123" s="175" t="e">
        <f t="shared" si="121"/>
        <v>#DIV/0!</v>
      </c>
      <c r="U1123" s="176">
        <f>IF(N1123="nio",0,IF(N1123&gt;0,VLOOKUP(H1123,'3-Productie normen'!A:S,VLOOKUP(N1123,'3-Productie normen'!S:T,2,FALSE),FALSE)))</f>
        <v>0</v>
      </c>
      <c r="V1123" s="176">
        <f t="shared" si="122"/>
        <v>0</v>
      </c>
      <c r="W1123" s="176">
        <f t="shared" si="123"/>
        <v>0</v>
      </c>
      <c r="X1123" s="176">
        <f t="shared" si="124"/>
        <v>0</v>
      </c>
      <c r="Y1123" s="666">
        <f>VLOOKUP(H1123,'3-Productie normen'!A:S,13,FALSE)</f>
        <v>4</v>
      </c>
      <c r="Z1123" s="177"/>
      <c r="AB1123" s="138">
        <f t="shared" si="125"/>
        <v>7280</v>
      </c>
    </row>
    <row r="1124" spans="1:28" ht="14.1" customHeight="1">
      <c r="A1124" s="152">
        <v>1124</v>
      </c>
      <c r="B1124" s="171" t="s">
        <v>1008</v>
      </c>
      <c r="C1124" s="566" t="s">
        <v>1898</v>
      </c>
      <c r="D1124" s="526">
        <v>0</v>
      </c>
      <c r="E1124" s="526" t="s">
        <v>1044</v>
      </c>
      <c r="F1124" s="184" t="s">
        <v>112</v>
      </c>
      <c r="G1124" s="184" t="s">
        <v>1494</v>
      </c>
      <c r="H1124" s="184" t="s">
        <v>1</v>
      </c>
      <c r="I1124" s="184" t="s">
        <v>113</v>
      </c>
      <c r="J1124" s="649">
        <v>19.899999618530298</v>
      </c>
      <c r="K1124" s="484"/>
      <c r="L1124" s="484"/>
      <c r="M1124" s="484"/>
      <c r="N1124" s="174">
        <v>200</v>
      </c>
      <c r="O1124" s="174"/>
      <c r="P1124" s="174">
        <v>80</v>
      </c>
      <c r="Q1124" s="174"/>
      <c r="R1124" s="175" t="e">
        <f t="shared" si="119"/>
        <v>#DIV/0!</v>
      </c>
      <c r="S1124" s="175">
        <f t="shared" si="120"/>
        <v>0</v>
      </c>
      <c r="T1124" s="175" t="e">
        <f t="shared" si="121"/>
        <v>#DIV/0!</v>
      </c>
      <c r="U1124" s="176">
        <f>IF(N1124="nio",0,IF(N1124&gt;0,VLOOKUP(H1124,'3-Productie normen'!A:S,VLOOKUP(N1124,'3-Productie normen'!S:T,2,FALSE),FALSE)))</f>
        <v>0</v>
      </c>
      <c r="V1124" s="176">
        <f t="shared" si="122"/>
        <v>0</v>
      </c>
      <c r="W1124" s="176">
        <f t="shared" si="123"/>
        <v>0</v>
      </c>
      <c r="X1124" s="176">
        <f t="shared" si="124"/>
        <v>0</v>
      </c>
      <c r="Y1124" s="666">
        <f>VLOOKUP(H1124,'3-Productie normen'!A:S,13,FALSE)</f>
        <v>3</v>
      </c>
      <c r="Z1124" s="177"/>
      <c r="AB1124" s="138">
        <f t="shared" si="125"/>
        <v>5571.9998931884838</v>
      </c>
    </row>
    <row r="1125" spans="1:28" ht="14.1" customHeight="1">
      <c r="A1125" s="152">
        <v>1125</v>
      </c>
      <c r="B1125" s="171" t="s">
        <v>1008</v>
      </c>
      <c r="C1125" s="566" t="s">
        <v>1898</v>
      </c>
      <c r="D1125" s="526">
        <v>0</v>
      </c>
      <c r="E1125" s="526" t="s">
        <v>1148</v>
      </c>
      <c r="F1125" s="184" t="s">
        <v>112</v>
      </c>
      <c r="G1125" s="184" t="s">
        <v>1495</v>
      </c>
      <c r="H1125" s="184" t="s">
        <v>1</v>
      </c>
      <c r="I1125" s="184" t="s">
        <v>113</v>
      </c>
      <c r="J1125" s="649">
        <v>19.899999618530298</v>
      </c>
      <c r="K1125" s="484"/>
      <c r="L1125" s="484"/>
      <c r="M1125" s="484"/>
      <c r="N1125" s="174">
        <v>200</v>
      </c>
      <c r="O1125" s="174"/>
      <c r="P1125" s="174">
        <v>80</v>
      </c>
      <c r="Q1125" s="174"/>
      <c r="R1125" s="175" t="e">
        <f t="shared" si="119"/>
        <v>#DIV/0!</v>
      </c>
      <c r="S1125" s="175">
        <f t="shared" si="120"/>
        <v>0</v>
      </c>
      <c r="T1125" s="175" t="e">
        <f t="shared" si="121"/>
        <v>#DIV/0!</v>
      </c>
      <c r="U1125" s="176">
        <f>IF(N1125="nio",0,IF(N1125&gt;0,VLOOKUP(H1125,'3-Productie normen'!A:S,VLOOKUP(N1125,'3-Productie normen'!S:T,2,FALSE),FALSE)))</f>
        <v>0</v>
      </c>
      <c r="V1125" s="176">
        <f t="shared" si="122"/>
        <v>0</v>
      </c>
      <c r="W1125" s="176">
        <f t="shared" si="123"/>
        <v>0</v>
      </c>
      <c r="X1125" s="176">
        <f t="shared" si="124"/>
        <v>0</v>
      </c>
      <c r="Y1125" s="666">
        <f>VLOOKUP(H1125,'3-Productie normen'!A:S,13,FALSE)</f>
        <v>3</v>
      </c>
      <c r="Z1125" s="177"/>
      <c r="AB1125" s="138">
        <f t="shared" si="125"/>
        <v>5571.9998931884838</v>
      </c>
    </row>
    <row r="1126" spans="1:28" ht="14.1" customHeight="1">
      <c r="A1126" s="152">
        <v>1126</v>
      </c>
      <c r="B1126" s="171" t="s">
        <v>1008</v>
      </c>
      <c r="C1126" s="566" t="s">
        <v>1898</v>
      </c>
      <c r="D1126" s="526">
        <v>0</v>
      </c>
      <c r="E1126" s="526" t="s">
        <v>1095</v>
      </c>
      <c r="F1126" s="184" t="s">
        <v>112</v>
      </c>
      <c r="G1126" s="184" t="s">
        <v>1496</v>
      </c>
      <c r="H1126" s="184" t="s">
        <v>1</v>
      </c>
      <c r="I1126" s="184" t="s">
        <v>113</v>
      </c>
      <c r="J1126" s="649">
        <v>19.899999618530298</v>
      </c>
      <c r="K1126" s="484"/>
      <c r="L1126" s="484"/>
      <c r="M1126" s="484"/>
      <c r="N1126" s="174">
        <v>200</v>
      </c>
      <c r="O1126" s="174"/>
      <c r="P1126" s="174">
        <v>80</v>
      </c>
      <c r="Q1126" s="174"/>
      <c r="R1126" s="175" t="e">
        <f t="shared" si="119"/>
        <v>#DIV/0!</v>
      </c>
      <c r="S1126" s="175">
        <f t="shared" si="120"/>
        <v>0</v>
      </c>
      <c r="T1126" s="175" t="e">
        <f t="shared" si="121"/>
        <v>#DIV/0!</v>
      </c>
      <c r="U1126" s="176">
        <f>IF(N1126="nio",0,IF(N1126&gt;0,VLOOKUP(H1126,'3-Productie normen'!A:S,VLOOKUP(N1126,'3-Productie normen'!S:T,2,FALSE),FALSE)))</f>
        <v>0</v>
      </c>
      <c r="V1126" s="176">
        <f t="shared" si="122"/>
        <v>0</v>
      </c>
      <c r="W1126" s="176">
        <f t="shared" si="123"/>
        <v>0</v>
      </c>
      <c r="X1126" s="176">
        <f t="shared" si="124"/>
        <v>0</v>
      </c>
      <c r="Y1126" s="666">
        <f>VLOOKUP(H1126,'3-Productie normen'!A:S,13,FALSE)</f>
        <v>3</v>
      </c>
      <c r="Z1126" s="177"/>
      <c r="AB1126" s="138">
        <f t="shared" si="125"/>
        <v>5571.9998931884838</v>
      </c>
    </row>
    <row r="1127" spans="1:28" ht="14.1" customHeight="1">
      <c r="A1127" s="152">
        <v>1127</v>
      </c>
      <c r="B1127" s="171" t="s">
        <v>1008</v>
      </c>
      <c r="C1127" s="566" t="s">
        <v>1898</v>
      </c>
      <c r="D1127" s="526">
        <v>1</v>
      </c>
      <c r="E1127" s="526" t="s">
        <v>1038</v>
      </c>
      <c r="F1127" s="184" t="s">
        <v>1046</v>
      </c>
      <c r="G1127" s="184" t="s">
        <v>1497</v>
      </c>
      <c r="H1127" s="137" t="s">
        <v>1856</v>
      </c>
      <c r="I1127" s="184" t="s">
        <v>111</v>
      </c>
      <c r="J1127" s="649">
        <v>19.299999237060501</v>
      </c>
      <c r="K1127" s="484"/>
      <c r="L1127" s="484"/>
      <c r="M1127" s="484"/>
      <c r="N1127" s="174">
        <v>200</v>
      </c>
      <c r="O1127" s="174"/>
      <c r="P1127" s="174"/>
      <c r="Q1127" s="174"/>
      <c r="R1127" s="175" t="e">
        <f t="shared" si="119"/>
        <v>#DIV/0!</v>
      </c>
      <c r="S1127" s="175">
        <f t="shared" si="120"/>
        <v>0</v>
      </c>
      <c r="T1127" s="175">
        <f t="shared" si="121"/>
        <v>0</v>
      </c>
      <c r="U1127" s="176">
        <f>IF(N1127="nio",0,IF(N1127&gt;0,VLOOKUP(H1127,'3-Productie normen'!A:S,VLOOKUP(N1127,'3-Productie normen'!S:T,2,FALSE),FALSE)))</f>
        <v>0</v>
      </c>
      <c r="V1127" s="176">
        <f t="shared" si="122"/>
        <v>0</v>
      </c>
      <c r="W1127" s="176">
        <f t="shared" si="123"/>
        <v>0</v>
      </c>
      <c r="X1127" s="176">
        <f t="shared" si="124"/>
        <v>0</v>
      </c>
      <c r="Y1127" s="666">
        <f>VLOOKUP(H1127,'3-Productie normen'!A:S,13,FALSE)</f>
        <v>5</v>
      </c>
      <c r="Z1127" s="177"/>
      <c r="AB1127" s="138">
        <f t="shared" si="125"/>
        <v>3859.9998474121003</v>
      </c>
    </row>
    <row r="1128" spans="1:28" ht="14.1" customHeight="1">
      <c r="A1128" s="152">
        <v>1128</v>
      </c>
      <c r="B1128" s="171" t="s">
        <v>1008</v>
      </c>
      <c r="C1128" s="566" t="s">
        <v>1898</v>
      </c>
      <c r="D1128" s="526">
        <v>0</v>
      </c>
      <c r="E1128" s="526" t="s">
        <v>1039</v>
      </c>
      <c r="F1128" s="184" t="s">
        <v>112</v>
      </c>
      <c r="G1128" s="184" t="s">
        <v>1498</v>
      </c>
      <c r="H1128" s="184" t="s">
        <v>1</v>
      </c>
      <c r="I1128" s="184" t="s">
        <v>113</v>
      </c>
      <c r="J1128" s="649">
        <v>18.200000762939499</v>
      </c>
      <c r="K1128" s="484"/>
      <c r="L1128" s="484"/>
      <c r="M1128" s="484"/>
      <c r="N1128" s="174">
        <v>200</v>
      </c>
      <c r="O1128" s="174"/>
      <c r="P1128" s="174">
        <v>80</v>
      </c>
      <c r="Q1128" s="174"/>
      <c r="R1128" s="175" t="e">
        <f t="shared" si="119"/>
        <v>#DIV/0!</v>
      </c>
      <c r="S1128" s="175">
        <f t="shared" si="120"/>
        <v>0</v>
      </c>
      <c r="T1128" s="175" t="e">
        <f t="shared" si="121"/>
        <v>#DIV/0!</v>
      </c>
      <c r="U1128" s="176">
        <f>IF(N1128="nio",0,IF(N1128&gt;0,VLOOKUP(H1128,'3-Productie normen'!A:S,VLOOKUP(N1128,'3-Productie normen'!S:T,2,FALSE),FALSE)))</f>
        <v>0</v>
      </c>
      <c r="V1128" s="176">
        <f t="shared" si="122"/>
        <v>0</v>
      </c>
      <c r="W1128" s="176">
        <f t="shared" si="123"/>
        <v>0</v>
      </c>
      <c r="X1128" s="176">
        <f t="shared" si="124"/>
        <v>0</v>
      </c>
      <c r="Y1128" s="666">
        <f>VLOOKUP(H1128,'3-Productie normen'!A:S,13,FALSE)</f>
        <v>3</v>
      </c>
      <c r="Z1128" s="177"/>
      <c r="AB1128" s="138">
        <f t="shared" si="125"/>
        <v>5096.0002136230596</v>
      </c>
    </row>
    <row r="1129" spans="1:28" ht="14.1" customHeight="1">
      <c r="A1129" s="152">
        <v>1129</v>
      </c>
      <c r="B1129" s="171" t="s">
        <v>1008</v>
      </c>
      <c r="C1129" s="566" t="s">
        <v>1898</v>
      </c>
      <c r="D1129" s="526">
        <v>0</v>
      </c>
      <c r="E1129" s="526" t="s">
        <v>1058</v>
      </c>
      <c r="F1129" s="184" t="s">
        <v>112</v>
      </c>
      <c r="G1129" s="184" t="s">
        <v>1499</v>
      </c>
      <c r="H1129" s="184" t="s">
        <v>1</v>
      </c>
      <c r="I1129" s="184" t="s">
        <v>113</v>
      </c>
      <c r="J1129" s="649">
        <v>18.200000762939499</v>
      </c>
      <c r="K1129" s="484"/>
      <c r="L1129" s="484"/>
      <c r="M1129" s="484"/>
      <c r="N1129" s="174">
        <v>200</v>
      </c>
      <c r="O1129" s="174"/>
      <c r="P1129" s="174">
        <v>80</v>
      </c>
      <c r="Q1129" s="174"/>
      <c r="R1129" s="175" t="e">
        <f t="shared" si="119"/>
        <v>#DIV/0!</v>
      </c>
      <c r="S1129" s="175">
        <f t="shared" si="120"/>
        <v>0</v>
      </c>
      <c r="T1129" s="175" t="e">
        <f t="shared" si="121"/>
        <v>#DIV/0!</v>
      </c>
      <c r="U1129" s="176">
        <f>IF(N1129="nio",0,IF(N1129&gt;0,VLOOKUP(H1129,'3-Productie normen'!A:S,VLOOKUP(N1129,'3-Productie normen'!S:T,2,FALSE),FALSE)))</f>
        <v>0</v>
      </c>
      <c r="V1129" s="176">
        <f t="shared" si="122"/>
        <v>0</v>
      </c>
      <c r="W1129" s="176">
        <f t="shared" si="123"/>
        <v>0</v>
      </c>
      <c r="X1129" s="176">
        <f t="shared" si="124"/>
        <v>0</v>
      </c>
      <c r="Y1129" s="666">
        <f>VLOOKUP(H1129,'3-Productie normen'!A:S,13,FALSE)</f>
        <v>3</v>
      </c>
      <c r="Z1129" s="177"/>
      <c r="AB1129" s="138">
        <f t="shared" si="125"/>
        <v>5096.0002136230596</v>
      </c>
    </row>
    <row r="1130" spans="1:28" ht="14.1" customHeight="1">
      <c r="A1130" s="152">
        <v>1130</v>
      </c>
      <c r="B1130" s="171" t="s">
        <v>1008</v>
      </c>
      <c r="C1130" s="566" t="s">
        <v>1898</v>
      </c>
      <c r="D1130" s="526">
        <v>0</v>
      </c>
      <c r="E1130" s="526" t="s">
        <v>1149</v>
      </c>
      <c r="F1130" s="184" t="s">
        <v>112</v>
      </c>
      <c r="G1130" s="184" t="s">
        <v>1500</v>
      </c>
      <c r="H1130" s="184" t="s">
        <v>1</v>
      </c>
      <c r="I1130" s="184" t="s">
        <v>113</v>
      </c>
      <c r="J1130" s="649">
        <v>18.200000762939499</v>
      </c>
      <c r="K1130" s="484"/>
      <c r="L1130" s="484"/>
      <c r="M1130" s="484"/>
      <c r="N1130" s="174">
        <v>200</v>
      </c>
      <c r="O1130" s="174"/>
      <c r="P1130" s="174">
        <v>80</v>
      </c>
      <c r="Q1130" s="174"/>
      <c r="R1130" s="175" t="e">
        <f t="shared" si="119"/>
        <v>#DIV/0!</v>
      </c>
      <c r="S1130" s="175">
        <f t="shared" si="120"/>
        <v>0</v>
      </c>
      <c r="T1130" s="175" t="e">
        <f t="shared" si="121"/>
        <v>#DIV/0!</v>
      </c>
      <c r="U1130" s="176">
        <f>IF(N1130="nio",0,IF(N1130&gt;0,VLOOKUP(H1130,'3-Productie normen'!A:S,VLOOKUP(N1130,'3-Productie normen'!S:T,2,FALSE),FALSE)))</f>
        <v>0</v>
      </c>
      <c r="V1130" s="176">
        <f t="shared" si="122"/>
        <v>0</v>
      </c>
      <c r="W1130" s="176">
        <f t="shared" si="123"/>
        <v>0</v>
      </c>
      <c r="X1130" s="176">
        <f t="shared" si="124"/>
        <v>0</v>
      </c>
      <c r="Y1130" s="666">
        <f>VLOOKUP(H1130,'3-Productie normen'!A:S,13,FALSE)</f>
        <v>3</v>
      </c>
      <c r="Z1130" s="177"/>
      <c r="AB1130" s="138">
        <f t="shared" si="125"/>
        <v>5096.0002136230596</v>
      </c>
    </row>
    <row r="1131" spans="1:28" ht="14.1" customHeight="1">
      <c r="A1131" s="152">
        <v>1131</v>
      </c>
      <c r="B1131" s="171" t="s">
        <v>1008</v>
      </c>
      <c r="C1131" s="566" t="s">
        <v>1898</v>
      </c>
      <c r="D1131" s="526">
        <v>0</v>
      </c>
      <c r="E1131" s="526" t="s">
        <v>1501</v>
      </c>
      <c r="F1131" s="184" t="s">
        <v>355</v>
      </c>
      <c r="G1131" s="184" t="s">
        <v>355</v>
      </c>
      <c r="H1131" s="137" t="s">
        <v>368</v>
      </c>
      <c r="I1131" s="184" t="s">
        <v>1183</v>
      </c>
      <c r="J1131" s="649">
        <v>18</v>
      </c>
      <c r="K1131" s="484"/>
      <c r="L1131" s="484"/>
      <c r="M1131" s="484"/>
      <c r="N1131" s="174">
        <v>200</v>
      </c>
      <c r="O1131" s="174"/>
      <c r="P1131" s="174">
        <v>80</v>
      </c>
      <c r="Q1131" s="174"/>
      <c r="R1131" s="175" t="e">
        <f t="shared" si="119"/>
        <v>#DIV/0!</v>
      </c>
      <c r="S1131" s="175">
        <f t="shared" si="120"/>
        <v>0</v>
      </c>
      <c r="T1131" s="175" t="e">
        <f t="shared" si="121"/>
        <v>#DIV/0!</v>
      </c>
      <c r="U1131" s="176">
        <f>IF(N1131="nio",0,IF(N1131&gt;0,VLOOKUP(H1131,'3-Productie normen'!A:S,VLOOKUP(N1131,'3-Productie normen'!S:T,2,FALSE),FALSE)))</f>
        <v>0</v>
      </c>
      <c r="V1131" s="176">
        <f t="shared" si="122"/>
        <v>0</v>
      </c>
      <c r="W1131" s="176">
        <f t="shared" si="123"/>
        <v>0</v>
      </c>
      <c r="X1131" s="176">
        <f t="shared" si="124"/>
        <v>0</v>
      </c>
      <c r="Y1131" s="666">
        <f>VLOOKUP(H1131,'3-Productie normen'!A:S,13,FALSE)</f>
        <v>5</v>
      </c>
      <c r="Z1131" s="177"/>
      <c r="AB1131" s="138">
        <f t="shared" si="125"/>
        <v>5040</v>
      </c>
    </row>
    <row r="1132" spans="1:28" ht="14.1" customHeight="1">
      <c r="A1132" s="152">
        <v>1132</v>
      </c>
      <c r="B1132" s="171" t="s">
        <v>1008</v>
      </c>
      <c r="C1132" s="566" t="s">
        <v>1898</v>
      </c>
      <c r="D1132" s="526">
        <v>0</v>
      </c>
      <c r="E1132" s="526" t="s">
        <v>1089</v>
      </c>
      <c r="F1132" s="184" t="s">
        <v>1028</v>
      </c>
      <c r="G1132" s="184" t="s">
        <v>1502</v>
      </c>
      <c r="H1132" s="184" t="s">
        <v>458</v>
      </c>
      <c r="I1132" s="184" t="s">
        <v>113</v>
      </c>
      <c r="J1132" s="649">
        <v>16.5</v>
      </c>
      <c r="K1132" s="484"/>
      <c r="L1132" s="484"/>
      <c r="M1132" s="484"/>
      <c r="N1132" s="174">
        <v>12</v>
      </c>
      <c r="O1132" s="174"/>
      <c r="P1132" s="174"/>
      <c r="Q1132" s="174"/>
      <c r="R1132" s="175" t="e">
        <f t="shared" si="119"/>
        <v>#DIV/0!</v>
      </c>
      <c r="S1132" s="175">
        <f t="shared" si="120"/>
        <v>0</v>
      </c>
      <c r="T1132" s="175">
        <f t="shared" si="121"/>
        <v>0</v>
      </c>
      <c r="U1132" s="176">
        <f>IF(N1132="nio",0,IF(N1132&gt;0,VLOOKUP(H1132,'3-Productie normen'!A:S,VLOOKUP(N1132,'3-Productie normen'!S:T,2,FALSE),FALSE)))</f>
        <v>0</v>
      </c>
      <c r="V1132" s="176">
        <f t="shared" si="122"/>
        <v>0</v>
      </c>
      <c r="W1132" s="176">
        <f t="shared" si="123"/>
        <v>0</v>
      </c>
      <c r="X1132" s="176">
        <f t="shared" si="124"/>
        <v>0</v>
      </c>
      <c r="Y1132" s="666">
        <f>VLOOKUP(H1132,'3-Productie normen'!A:S,13,FALSE)</f>
        <v>5</v>
      </c>
      <c r="Z1132" s="177"/>
      <c r="AB1132" s="138">
        <f t="shared" si="125"/>
        <v>198</v>
      </c>
    </row>
    <row r="1133" spans="1:28" ht="14.1" customHeight="1">
      <c r="A1133" s="152">
        <v>1133</v>
      </c>
      <c r="B1133" s="171" t="s">
        <v>1008</v>
      </c>
      <c r="C1133" s="566" t="s">
        <v>1898</v>
      </c>
      <c r="D1133" s="526">
        <v>0</v>
      </c>
      <c r="E1133" s="526" t="s">
        <v>1043</v>
      </c>
      <c r="F1133" s="184" t="s">
        <v>281</v>
      </c>
      <c r="G1133" s="184" t="s">
        <v>1503</v>
      </c>
      <c r="H1133" s="173" t="s">
        <v>1857</v>
      </c>
      <c r="I1133" s="184" t="s">
        <v>113</v>
      </c>
      <c r="J1133" s="649">
        <v>16.200000762939499</v>
      </c>
      <c r="K1133" s="484"/>
      <c r="L1133" s="484"/>
      <c r="M1133" s="484"/>
      <c r="N1133" s="174">
        <v>200</v>
      </c>
      <c r="O1133" s="174"/>
      <c r="P1133" s="174"/>
      <c r="Q1133" s="174"/>
      <c r="R1133" s="175" t="e">
        <f t="shared" si="119"/>
        <v>#DIV/0!</v>
      </c>
      <c r="S1133" s="175">
        <f t="shared" si="120"/>
        <v>0</v>
      </c>
      <c r="T1133" s="175">
        <f t="shared" si="121"/>
        <v>0</v>
      </c>
      <c r="U1133" s="176">
        <f>IF(N1133="nio",0,IF(N1133&gt;0,VLOOKUP(H1133,'3-Productie normen'!A:S,VLOOKUP(N1133,'3-Productie normen'!S:T,2,FALSE),FALSE)))</f>
        <v>0</v>
      </c>
      <c r="V1133" s="176">
        <f t="shared" si="122"/>
        <v>0</v>
      </c>
      <c r="W1133" s="176">
        <f t="shared" si="123"/>
        <v>0</v>
      </c>
      <c r="X1133" s="176">
        <f t="shared" si="124"/>
        <v>0</v>
      </c>
      <c r="Y1133" s="666">
        <f>VLOOKUP(H1133,'3-Productie normen'!A:S,13,FALSE)</f>
        <v>1</v>
      </c>
      <c r="Z1133" s="177"/>
      <c r="AB1133" s="138">
        <f t="shared" si="125"/>
        <v>3240.0001525878997</v>
      </c>
    </row>
    <row r="1134" spans="1:28" ht="14.1" customHeight="1">
      <c r="A1134" s="152">
        <v>1134</v>
      </c>
      <c r="B1134" s="171" t="s">
        <v>1008</v>
      </c>
      <c r="C1134" s="566" t="s">
        <v>1898</v>
      </c>
      <c r="D1134" s="526">
        <v>0</v>
      </c>
      <c r="E1134" s="526" t="s">
        <v>1041</v>
      </c>
      <c r="F1134" s="184" t="s">
        <v>1250</v>
      </c>
      <c r="G1134" s="184" t="s">
        <v>1504</v>
      </c>
      <c r="H1134" s="184" t="s">
        <v>1258</v>
      </c>
      <c r="I1134" s="184" t="s">
        <v>1218</v>
      </c>
      <c r="J1134" s="649">
        <v>11</v>
      </c>
      <c r="K1134" s="484"/>
      <c r="L1134" s="484"/>
      <c r="M1134" s="484"/>
      <c r="N1134" s="174">
        <v>12</v>
      </c>
      <c r="O1134" s="174"/>
      <c r="P1134" s="174"/>
      <c r="Q1134" s="174"/>
      <c r="R1134" s="175" t="e">
        <f t="shared" si="119"/>
        <v>#DIV/0!</v>
      </c>
      <c r="S1134" s="175">
        <f t="shared" si="120"/>
        <v>0</v>
      </c>
      <c r="T1134" s="175">
        <f t="shared" si="121"/>
        <v>0</v>
      </c>
      <c r="U1134" s="176">
        <f>IF(N1134="nio",0,IF(N1134&gt;0,VLOOKUP(H1134,'3-Productie normen'!A:S,VLOOKUP(N1134,'3-Productie normen'!S:T,2,FALSE),FALSE)))</f>
        <v>0</v>
      </c>
      <c r="V1134" s="176">
        <f t="shared" si="122"/>
        <v>0</v>
      </c>
      <c r="W1134" s="176">
        <f t="shared" si="123"/>
        <v>0</v>
      </c>
      <c r="X1134" s="176">
        <f t="shared" si="124"/>
        <v>0</v>
      </c>
      <c r="Y1134" s="666">
        <f>VLOOKUP(H1134,'3-Productie normen'!A:S,13,FALSE)</f>
        <v>5</v>
      </c>
      <c r="Z1134" s="177"/>
      <c r="AB1134" s="138">
        <f t="shared" si="125"/>
        <v>132</v>
      </c>
    </row>
    <row r="1135" spans="1:28" ht="14.1" customHeight="1">
      <c r="A1135" s="152">
        <v>1135</v>
      </c>
      <c r="B1135" s="171" t="s">
        <v>1008</v>
      </c>
      <c r="C1135" s="566" t="s">
        <v>1898</v>
      </c>
      <c r="D1135" s="526">
        <v>0</v>
      </c>
      <c r="E1135" s="526" t="s">
        <v>1053</v>
      </c>
      <c r="F1135" s="184" t="s">
        <v>112</v>
      </c>
      <c r="G1135" s="184" t="s">
        <v>1505</v>
      </c>
      <c r="H1135" s="184" t="s">
        <v>1</v>
      </c>
      <c r="I1135" s="184" t="s">
        <v>113</v>
      </c>
      <c r="J1135" s="649">
        <v>10.3999996185303</v>
      </c>
      <c r="K1135" s="484"/>
      <c r="L1135" s="484"/>
      <c r="M1135" s="484"/>
      <c r="N1135" s="174">
        <v>200</v>
      </c>
      <c r="O1135" s="174"/>
      <c r="P1135" s="174">
        <v>80</v>
      </c>
      <c r="Q1135" s="174"/>
      <c r="R1135" s="175" t="e">
        <f t="shared" si="119"/>
        <v>#DIV/0!</v>
      </c>
      <c r="S1135" s="175">
        <f t="shared" si="120"/>
        <v>0</v>
      </c>
      <c r="T1135" s="175" t="e">
        <f t="shared" si="121"/>
        <v>#DIV/0!</v>
      </c>
      <c r="U1135" s="176">
        <f>IF(N1135="nio",0,IF(N1135&gt;0,VLOOKUP(H1135,'3-Productie normen'!A:S,VLOOKUP(N1135,'3-Productie normen'!S:T,2,FALSE),FALSE)))</f>
        <v>0</v>
      </c>
      <c r="V1135" s="176">
        <f t="shared" si="122"/>
        <v>0</v>
      </c>
      <c r="W1135" s="176">
        <f t="shared" si="123"/>
        <v>0</v>
      </c>
      <c r="X1135" s="176">
        <f t="shared" si="124"/>
        <v>0</v>
      </c>
      <c r="Y1135" s="666">
        <f>VLOOKUP(H1135,'3-Productie normen'!A:S,13,FALSE)</f>
        <v>3</v>
      </c>
      <c r="Z1135" s="177"/>
      <c r="AB1135" s="138">
        <f t="shared" si="125"/>
        <v>2911.9998931884838</v>
      </c>
    </row>
    <row r="1136" spans="1:28" ht="14.1" customHeight="1">
      <c r="A1136" s="152">
        <v>1136</v>
      </c>
      <c r="B1136" s="171" t="s">
        <v>1008</v>
      </c>
      <c r="C1136" s="566" t="s">
        <v>1898</v>
      </c>
      <c r="D1136" s="526">
        <v>0</v>
      </c>
      <c r="E1136" s="526" t="s">
        <v>1061</v>
      </c>
      <c r="F1136" s="184" t="s">
        <v>112</v>
      </c>
      <c r="G1136" s="184" t="s">
        <v>1506</v>
      </c>
      <c r="H1136" s="184" t="s">
        <v>1</v>
      </c>
      <c r="I1136" s="184" t="s">
        <v>113</v>
      </c>
      <c r="J1136" s="649">
        <v>10.3999996185303</v>
      </c>
      <c r="K1136" s="484"/>
      <c r="L1136" s="484"/>
      <c r="M1136" s="484"/>
      <c r="N1136" s="174">
        <v>200</v>
      </c>
      <c r="O1136" s="174"/>
      <c r="P1136" s="174">
        <v>80</v>
      </c>
      <c r="Q1136" s="174"/>
      <c r="R1136" s="175" t="e">
        <f t="shared" si="119"/>
        <v>#DIV/0!</v>
      </c>
      <c r="S1136" s="175">
        <f t="shared" si="120"/>
        <v>0</v>
      </c>
      <c r="T1136" s="175" t="e">
        <f t="shared" si="121"/>
        <v>#DIV/0!</v>
      </c>
      <c r="U1136" s="176">
        <f>IF(N1136="nio",0,IF(N1136&gt;0,VLOOKUP(H1136,'3-Productie normen'!A:S,VLOOKUP(N1136,'3-Productie normen'!S:T,2,FALSE),FALSE)))</f>
        <v>0</v>
      </c>
      <c r="V1136" s="176">
        <f t="shared" si="122"/>
        <v>0</v>
      </c>
      <c r="W1136" s="176">
        <f t="shared" si="123"/>
        <v>0</v>
      </c>
      <c r="X1136" s="176">
        <f t="shared" si="124"/>
        <v>0</v>
      </c>
      <c r="Y1136" s="666">
        <f>VLOOKUP(H1136,'3-Productie normen'!A:S,13,FALSE)</f>
        <v>3</v>
      </c>
      <c r="Z1136" s="177"/>
      <c r="AB1136" s="138">
        <f t="shared" si="125"/>
        <v>2911.9998931884838</v>
      </c>
    </row>
    <row r="1137" spans="1:28" ht="14.1" customHeight="1">
      <c r="A1137" s="152">
        <v>1137</v>
      </c>
      <c r="B1137" s="171" t="s">
        <v>1008</v>
      </c>
      <c r="C1137" s="566" t="s">
        <v>1898</v>
      </c>
      <c r="D1137" s="526">
        <v>0</v>
      </c>
      <c r="E1137" s="526" t="s">
        <v>1096</v>
      </c>
      <c r="F1137" s="184" t="s">
        <v>112</v>
      </c>
      <c r="G1137" s="184" t="s">
        <v>1507</v>
      </c>
      <c r="H1137" s="184" t="s">
        <v>1</v>
      </c>
      <c r="I1137" s="184" t="s">
        <v>113</v>
      </c>
      <c r="J1137" s="649">
        <v>10.3999996185303</v>
      </c>
      <c r="K1137" s="484"/>
      <c r="L1137" s="484"/>
      <c r="M1137" s="484"/>
      <c r="N1137" s="174">
        <v>200</v>
      </c>
      <c r="O1137" s="174"/>
      <c r="P1137" s="174">
        <v>80</v>
      </c>
      <c r="Q1137" s="174"/>
      <c r="R1137" s="175" t="e">
        <f t="shared" si="119"/>
        <v>#DIV/0!</v>
      </c>
      <c r="S1137" s="175">
        <f t="shared" si="120"/>
        <v>0</v>
      </c>
      <c r="T1137" s="175" t="e">
        <f t="shared" si="121"/>
        <v>#DIV/0!</v>
      </c>
      <c r="U1137" s="176">
        <f>IF(N1137="nio",0,IF(N1137&gt;0,VLOOKUP(H1137,'3-Productie normen'!A:S,VLOOKUP(N1137,'3-Productie normen'!S:T,2,FALSE),FALSE)))</f>
        <v>0</v>
      </c>
      <c r="V1137" s="176">
        <f t="shared" si="122"/>
        <v>0</v>
      </c>
      <c r="W1137" s="176">
        <f t="shared" si="123"/>
        <v>0</v>
      </c>
      <c r="X1137" s="176">
        <f t="shared" si="124"/>
        <v>0</v>
      </c>
      <c r="Y1137" s="666">
        <f>VLOOKUP(H1137,'3-Productie normen'!A:S,13,FALSE)</f>
        <v>3</v>
      </c>
      <c r="Z1137" s="177"/>
      <c r="AB1137" s="138">
        <f t="shared" si="125"/>
        <v>2911.9998931884838</v>
      </c>
    </row>
    <row r="1138" spans="1:28" ht="14.1" customHeight="1">
      <c r="A1138" s="152">
        <v>1138</v>
      </c>
      <c r="B1138" s="171" t="s">
        <v>1008</v>
      </c>
      <c r="C1138" s="566" t="s">
        <v>1898</v>
      </c>
      <c r="D1138" s="526">
        <v>0</v>
      </c>
      <c r="E1138" s="526" t="s">
        <v>1255</v>
      </c>
      <c r="F1138" s="184" t="s">
        <v>1050</v>
      </c>
      <c r="G1138" s="184" t="s">
        <v>1508</v>
      </c>
      <c r="H1138" s="184" t="s">
        <v>1</v>
      </c>
      <c r="I1138" s="184" t="s">
        <v>113</v>
      </c>
      <c r="J1138" s="649">
        <v>9.6000003814697301</v>
      </c>
      <c r="K1138" s="484"/>
      <c r="L1138" s="484"/>
      <c r="M1138" s="484"/>
      <c r="N1138" s="174">
        <v>200</v>
      </c>
      <c r="O1138" s="174"/>
      <c r="P1138" s="174">
        <v>80</v>
      </c>
      <c r="Q1138" s="174"/>
      <c r="R1138" s="175" t="e">
        <f t="shared" si="119"/>
        <v>#DIV/0!</v>
      </c>
      <c r="S1138" s="175">
        <f t="shared" si="120"/>
        <v>0</v>
      </c>
      <c r="T1138" s="175" t="e">
        <f t="shared" si="121"/>
        <v>#DIV/0!</v>
      </c>
      <c r="U1138" s="176">
        <f>IF(N1138="nio",0,IF(N1138&gt;0,VLOOKUP(H1138,'3-Productie normen'!A:S,VLOOKUP(N1138,'3-Productie normen'!S:T,2,FALSE),FALSE)))</f>
        <v>0</v>
      </c>
      <c r="V1138" s="176">
        <f t="shared" si="122"/>
        <v>0</v>
      </c>
      <c r="W1138" s="176">
        <f t="shared" si="123"/>
        <v>0</v>
      </c>
      <c r="X1138" s="176">
        <f t="shared" si="124"/>
        <v>0</v>
      </c>
      <c r="Y1138" s="666">
        <f>VLOOKUP(H1138,'3-Productie normen'!A:S,13,FALSE)</f>
        <v>3</v>
      </c>
      <c r="Z1138" s="177"/>
      <c r="AB1138" s="138">
        <f t="shared" si="125"/>
        <v>2688.0001068115243</v>
      </c>
    </row>
    <row r="1139" spans="1:28" ht="14.1" customHeight="1">
      <c r="A1139" s="152">
        <v>1139</v>
      </c>
      <c r="B1139" s="171" t="s">
        <v>1008</v>
      </c>
      <c r="C1139" s="566" t="s">
        <v>1898</v>
      </c>
      <c r="D1139" s="526">
        <v>0</v>
      </c>
      <c r="E1139" s="526" t="s">
        <v>1509</v>
      </c>
      <c r="F1139" s="184" t="s">
        <v>1050</v>
      </c>
      <c r="G1139" s="184" t="s">
        <v>1510</v>
      </c>
      <c r="H1139" s="184" t="s">
        <v>1</v>
      </c>
      <c r="I1139" s="184" t="s">
        <v>113</v>
      </c>
      <c r="J1139" s="649">
        <v>9.6000003814697301</v>
      </c>
      <c r="K1139" s="484"/>
      <c r="L1139" s="484"/>
      <c r="M1139" s="484"/>
      <c r="N1139" s="174">
        <v>200</v>
      </c>
      <c r="O1139" s="174"/>
      <c r="P1139" s="174">
        <v>80</v>
      </c>
      <c r="Q1139" s="174"/>
      <c r="R1139" s="175" t="e">
        <f t="shared" si="119"/>
        <v>#DIV/0!</v>
      </c>
      <c r="S1139" s="175">
        <f t="shared" si="120"/>
        <v>0</v>
      </c>
      <c r="T1139" s="175" t="e">
        <f t="shared" si="121"/>
        <v>#DIV/0!</v>
      </c>
      <c r="U1139" s="176">
        <f>IF(N1139="nio",0,IF(N1139&gt;0,VLOOKUP(H1139,'3-Productie normen'!A:S,VLOOKUP(N1139,'3-Productie normen'!S:T,2,FALSE),FALSE)))</f>
        <v>0</v>
      </c>
      <c r="V1139" s="176">
        <f t="shared" si="122"/>
        <v>0</v>
      </c>
      <c r="W1139" s="176">
        <f t="shared" si="123"/>
        <v>0</v>
      </c>
      <c r="X1139" s="176">
        <f t="shared" si="124"/>
        <v>0</v>
      </c>
      <c r="Y1139" s="666">
        <f>VLOOKUP(H1139,'3-Productie normen'!A:S,13,FALSE)</f>
        <v>3</v>
      </c>
      <c r="Z1139" s="177"/>
      <c r="AB1139" s="138">
        <f t="shared" si="125"/>
        <v>2688.0001068115243</v>
      </c>
    </row>
    <row r="1140" spans="1:28" ht="14.1" customHeight="1">
      <c r="A1140" s="152">
        <v>1140</v>
      </c>
      <c r="B1140" s="171" t="s">
        <v>1008</v>
      </c>
      <c r="C1140" s="566" t="s">
        <v>1898</v>
      </c>
      <c r="D1140" s="526">
        <v>0</v>
      </c>
      <c r="E1140" s="526" t="s">
        <v>1511</v>
      </c>
      <c r="F1140" s="184" t="s">
        <v>1050</v>
      </c>
      <c r="G1140" s="184" t="s">
        <v>1512</v>
      </c>
      <c r="H1140" s="184" t="s">
        <v>1</v>
      </c>
      <c r="I1140" s="184" t="s">
        <v>113</v>
      </c>
      <c r="J1140" s="649">
        <v>9.6000003814697301</v>
      </c>
      <c r="K1140" s="484"/>
      <c r="L1140" s="484"/>
      <c r="M1140" s="484"/>
      <c r="N1140" s="174">
        <v>200</v>
      </c>
      <c r="O1140" s="174"/>
      <c r="P1140" s="174">
        <v>80</v>
      </c>
      <c r="Q1140" s="174"/>
      <c r="R1140" s="175" t="e">
        <f t="shared" si="119"/>
        <v>#DIV/0!</v>
      </c>
      <c r="S1140" s="175">
        <f t="shared" si="120"/>
        <v>0</v>
      </c>
      <c r="T1140" s="175" t="e">
        <f t="shared" si="121"/>
        <v>#DIV/0!</v>
      </c>
      <c r="U1140" s="176">
        <f>IF(N1140="nio",0,IF(N1140&gt;0,VLOOKUP(H1140,'3-Productie normen'!A:S,VLOOKUP(N1140,'3-Productie normen'!S:T,2,FALSE),FALSE)))</f>
        <v>0</v>
      </c>
      <c r="V1140" s="176">
        <f t="shared" si="122"/>
        <v>0</v>
      </c>
      <c r="W1140" s="176">
        <f t="shared" si="123"/>
        <v>0</v>
      </c>
      <c r="X1140" s="176">
        <f t="shared" si="124"/>
        <v>0</v>
      </c>
      <c r="Y1140" s="666">
        <f>VLOOKUP(H1140,'3-Productie normen'!A:S,13,FALSE)</f>
        <v>3</v>
      </c>
      <c r="Z1140" s="177"/>
      <c r="AB1140" s="138">
        <f t="shared" si="125"/>
        <v>2688.0001068115243</v>
      </c>
    </row>
    <row r="1141" spans="1:28" ht="14.1" customHeight="1">
      <c r="A1141" s="152">
        <v>1141</v>
      </c>
      <c r="B1141" s="171" t="s">
        <v>1008</v>
      </c>
      <c r="C1141" s="566" t="s">
        <v>1898</v>
      </c>
      <c r="D1141" s="526">
        <v>0</v>
      </c>
      <c r="E1141" s="526" t="s">
        <v>1513</v>
      </c>
      <c r="F1141" s="184" t="s">
        <v>1050</v>
      </c>
      <c r="G1141" s="184" t="s">
        <v>1514</v>
      </c>
      <c r="H1141" s="184" t="s">
        <v>1</v>
      </c>
      <c r="I1141" s="184" t="s">
        <v>113</v>
      </c>
      <c r="J1141" s="649">
        <v>9.6000003814697301</v>
      </c>
      <c r="K1141" s="484"/>
      <c r="L1141" s="484"/>
      <c r="M1141" s="484"/>
      <c r="N1141" s="174">
        <v>200</v>
      </c>
      <c r="O1141" s="174"/>
      <c r="P1141" s="174">
        <v>80</v>
      </c>
      <c r="Q1141" s="174"/>
      <c r="R1141" s="175" t="e">
        <f t="shared" si="119"/>
        <v>#DIV/0!</v>
      </c>
      <c r="S1141" s="175">
        <f t="shared" si="120"/>
        <v>0</v>
      </c>
      <c r="T1141" s="175" t="e">
        <f t="shared" si="121"/>
        <v>#DIV/0!</v>
      </c>
      <c r="U1141" s="176">
        <f>IF(N1141="nio",0,IF(N1141&gt;0,VLOOKUP(H1141,'3-Productie normen'!A:S,VLOOKUP(N1141,'3-Productie normen'!S:T,2,FALSE),FALSE)))</f>
        <v>0</v>
      </c>
      <c r="V1141" s="176">
        <f t="shared" si="122"/>
        <v>0</v>
      </c>
      <c r="W1141" s="176">
        <f t="shared" si="123"/>
        <v>0</v>
      </c>
      <c r="X1141" s="176">
        <f t="shared" si="124"/>
        <v>0</v>
      </c>
      <c r="Y1141" s="666">
        <f>VLOOKUP(H1141,'3-Productie normen'!A:S,13,FALSE)</f>
        <v>3</v>
      </c>
      <c r="Z1141" s="177"/>
      <c r="AB1141" s="138">
        <f t="shared" si="125"/>
        <v>2688.0001068115243</v>
      </c>
    </row>
    <row r="1142" spans="1:28" ht="14.1" customHeight="1">
      <c r="A1142" s="152">
        <v>1142</v>
      </c>
      <c r="B1142" s="171" t="s">
        <v>1008</v>
      </c>
      <c r="C1142" s="566" t="s">
        <v>1898</v>
      </c>
      <c r="D1142" s="526">
        <v>0</v>
      </c>
      <c r="E1142" s="526" t="s">
        <v>1515</v>
      </c>
      <c r="F1142" s="184" t="s">
        <v>1050</v>
      </c>
      <c r="G1142" s="184" t="s">
        <v>1516</v>
      </c>
      <c r="H1142" s="184" t="s">
        <v>1</v>
      </c>
      <c r="I1142" s="184" t="s">
        <v>113</v>
      </c>
      <c r="J1142" s="649">
        <v>9.6000003814697301</v>
      </c>
      <c r="K1142" s="484"/>
      <c r="L1142" s="484"/>
      <c r="M1142" s="484"/>
      <c r="N1142" s="174">
        <v>200</v>
      </c>
      <c r="O1142" s="174"/>
      <c r="P1142" s="174">
        <v>80</v>
      </c>
      <c r="Q1142" s="174"/>
      <c r="R1142" s="175" t="e">
        <f t="shared" si="119"/>
        <v>#DIV/0!</v>
      </c>
      <c r="S1142" s="175">
        <f t="shared" si="120"/>
        <v>0</v>
      </c>
      <c r="T1142" s="175" t="e">
        <f t="shared" si="121"/>
        <v>#DIV/0!</v>
      </c>
      <c r="U1142" s="176">
        <f>IF(N1142="nio",0,IF(N1142&gt;0,VLOOKUP(H1142,'3-Productie normen'!A:S,VLOOKUP(N1142,'3-Productie normen'!S:T,2,FALSE),FALSE)))</f>
        <v>0</v>
      </c>
      <c r="V1142" s="176">
        <f t="shared" si="122"/>
        <v>0</v>
      </c>
      <c r="W1142" s="176">
        <f t="shared" si="123"/>
        <v>0</v>
      </c>
      <c r="X1142" s="176">
        <f t="shared" si="124"/>
        <v>0</v>
      </c>
      <c r="Y1142" s="666">
        <f>VLOOKUP(H1142,'3-Productie normen'!A:S,13,FALSE)</f>
        <v>3</v>
      </c>
      <c r="Z1142" s="177"/>
      <c r="AB1142" s="138">
        <f t="shared" si="125"/>
        <v>2688.0001068115243</v>
      </c>
    </row>
    <row r="1143" spans="1:28" ht="14.1" customHeight="1">
      <c r="A1143" s="152">
        <v>1143</v>
      </c>
      <c r="B1143" s="171" t="s">
        <v>1008</v>
      </c>
      <c r="C1143" s="566" t="s">
        <v>1898</v>
      </c>
      <c r="D1143" s="526">
        <v>0</v>
      </c>
      <c r="E1143" s="526" t="s">
        <v>1517</v>
      </c>
      <c r="F1143" s="184" t="s">
        <v>1050</v>
      </c>
      <c r="G1143" s="184" t="s">
        <v>1518</v>
      </c>
      <c r="H1143" s="184" t="s">
        <v>1</v>
      </c>
      <c r="I1143" s="184" t="s">
        <v>113</v>
      </c>
      <c r="J1143" s="649">
        <v>9.6000003814697301</v>
      </c>
      <c r="K1143" s="484"/>
      <c r="L1143" s="484"/>
      <c r="M1143" s="484"/>
      <c r="N1143" s="174">
        <v>200</v>
      </c>
      <c r="O1143" s="174"/>
      <c r="P1143" s="174">
        <v>80</v>
      </c>
      <c r="Q1143" s="174"/>
      <c r="R1143" s="175" t="e">
        <f t="shared" si="119"/>
        <v>#DIV/0!</v>
      </c>
      <c r="S1143" s="175">
        <f t="shared" si="120"/>
        <v>0</v>
      </c>
      <c r="T1143" s="175" t="e">
        <f t="shared" si="121"/>
        <v>#DIV/0!</v>
      </c>
      <c r="U1143" s="176">
        <f>IF(N1143="nio",0,IF(N1143&gt;0,VLOOKUP(H1143,'3-Productie normen'!A:S,VLOOKUP(N1143,'3-Productie normen'!S:T,2,FALSE),FALSE)))</f>
        <v>0</v>
      </c>
      <c r="V1143" s="176">
        <f t="shared" si="122"/>
        <v>0</v>
      </c>
      <c r="W1143" s="176">
        <f t="shared" si="123"/>
        <v>0</v>
      </c>
      <c r="X1143" s="176">
        <f t="shared" si="124"/>
        <v>0</v>
      </c>
      <c r="Y1143" s="666">
        <f>VLOOKUP(H1143,'3-Productie normen'!A:S,13,FALSE)</f>
        <v>3</v>
      </c>
      <c r="Z1143" s="177"/>
      <c r="AB1143" s="138">
        <f t="shared" si="125"/>
        <v>2688.0001068115243</v>
      </c>
    </row>
    <row r="1144" spans="1:28" ht="14.1" customHeight="1">
      <c r="A1144" s="152">
        <v>1144</v>
      </c>
      <c r="B1144" s="171" t="s">
        <v>1008</v>
      </c>
      <c r="C1144" s="566" t="s">
        <v>1898</v>
      </c>
      <c r="D1144" s="526">
        <v>0</v>
      </c>
      <c r="E1144" s="526" t="s">
        <v>1034</v>
      </c>
      <c r="F1144" s="184" t="s">
        <v>1338</v>
      </c>
      <c r="G1144" s="184" t="s">
        <v>1519</v>
      </c>
      <c r="H1144" s="184" t="s">
        <v>18</v>
      </c>
      <c r="I1144" s="184" t="s">
        <v>113</v>
      </c>
      <c r="J1144" s="649">
        <v>9</v>
      </c>
      <c r="K1144" s="484"/>
      <c r="L1144" s="484"/>
      <c r="M1144" s="484"/>
      <c r="N1144" s="174">
        <v>200</v>
      </c>
      <c r="O1144" s="174"/>
      <c r="P1144" s="174">
        <v>80</v>
      </c>
      <c r="Q1144" s="174"/>
      <c r="R1144" s="175" t="e">
        <f t="shared" si="119"/>
        <v>#DIV/0!</v>
      </c>
      <c r="S1144" s="175">
        <f t="shared" si="120"/>
        <v>0</v>
      </c>
      <c r="T1144" s="175" t="e">
        <f t="shared" si="121"/>
        <v>#DIV/0!</v>
      </c>
      <c r="U1144" s="176">
        <f>IF(N1144="nio",0,IF(N1144&gt;0,VLOOKUP(H1144,'3-Productie normen'!A:S,VLOOKUP(N1144,'3-Productie normen'!S:T,2,FALSE),FALSE)))</f>
        <v>0</v>
      </c>
      <c r="V1144" s="176">
        <f t="shared" si="122"/>
        <v>0</v>
      </c>
      <c r="W1144" s="176">
        <f t="shared" si="123"/>
        <v>0</v>
      </c>
      <c r="X1144" s="176">
        <f t="shared" si="124"/>
        <v>0</v>
      </c>
      <c r="Y1144" s="666">
        <f>VLOOKUP(H1144,'3-Productie normen'!A:S,13,FALSE)</f>
        <v>3</v>
      </c>
      <c r="Z1144" s="177"/>
      <c r="AB1144" s="138">
        <f t="shared" si="125"/>
        <v>2520</v>
      </c>
    </row>
    <row r="1145" spans="1:28" ht="14.1" customHeight="1">
      <c r="A1145" s="152">
        <v>1145</v>
      </c>
      <c r="B1145" s="171" t="s">
        <v>1008</v>
      </c>
      <c r="C1145" s="566" t="s">
        <v>1898</v>
      </c>
      <c r="D1145" s="526">
        <v>0</v>
      </c>
      <c r="E1145" s="526" t="s">
        <v>1093</v>
      </c>
      <c r="F1145" s="184" t="s">
        <v>355</v>
      </c>
      <c r="G1145" s="184" t="s">
        <v>355</v>
      </c>
      <c r="H1145" s="137" t="s">
        <v>368</v>
      </c>
      <c r="I1145" s="184" t="s">
        <v>1183</v>
      </c>
      <c r="J1145" s="649">
        <v>8.8999996185302699</v>
      </c>
      <c r="K1145" s="484"/>
      <c r="L1145" s="484"/>
      <c r="M1145" s="484"/>
      <c r="N1145" s="174">
        <v>200</v>
      </c>
      <c r="O1145" s="174"/>
      <c r="P1145" s="174">
        <v>80</v>
      </c>
      <c r="Q1145" s="174"/>
      <c r="R1145" s="175" t="e">
        <f t="shared" si="119"/>
        <v>#DIV/0!</v>
      </c>
      <c r="S1145" s="175">
        <f t="shared" si="120"/>
        <v>0</v>
      </c>
      <c r="T1145" s="175" t="e">
        <f t="shared" si="121"/>
        <v>#DIV/0!</v>
      </c>
      <c r="U1145" s="176">
        <f>IF(N1145="nio",0,IF(N1145&gt;0,VLOOKUP(H1145,'3-Productie normen'!A:S,VLOOKUP(N1145,'3-Productie normen'!S:T,2,FALSE),FALSE)))</f>
        <v>0</v>
      </c>
      <c r="V1145" s="176">
        <f t="shared" si="122"/>
        <v>0</v>
      </c>
      <c r="W1145" s="176">
        <f t="shared" si="123"/>
        <v>0</v>
      </c>
      <c r="X1145" s="176">
        <f t="shared" si="124"/>
        <v>0</v>
      </c>
      <c r="Y1145" s="666">
        <f>VLOOKUP(H1145,'3-Productie normen'!A:S,13,FALSE)</f>
        <v>5</v>
      </c>
      <c r="Z1145" s="177"/>
      <c r="AB1145" s="138">
        <f t="shared" si="125"/>
        <v>2491.9998931884757</v>
      </c>
    </row>
    <row r="1146" spans="1:28" ht="14.1" customHeight="1">
      <c r="A1146" s="152">
        <v>1146</v>
      </c>
      <c r="B1146" s="171" t="s">
        <v>1008</v>
      </c>
      <c r="C1146" s="566" t="s">
        <v>1898</v>
      </c>
      <c r="D1146" s="526">
        <v>0</v>
      </c>
      <c r="E1146" s="526" t="s">
        <v>1029</v>
      </c>
      <c r="F1146" s="184" t="s">
        <v>1338</v>
      </c>
      <c r="G1146" s="184" t="s">
        <v>1520</v>
      </c>
      <c r="H1146" s="184" t="s">
        <v>18</v>
      </c>
      <c r="I1146" s="184" t="s">
        <v>113</v>
      </c>
      <c r="J1146" s="649">
        <v>7.4000000953674299</v>
      </c>
      <c r="K1146" s="484"/>
      <c r="L1146" s="484"/>
      <c r="M1146" s="484"/>
      <c r="N1146" s="174">
        <v>200</v>
      </c>
      <c r="O1146" s="174"/>
      <c r="P1146" s="174">
        <v>80</v>
      </c>
      <c r="Q1146" s="174"/>
      <c r="R1146" s="175" t="e">
        <f t="shared" si="119"/>
        <v>#DIV/0!</v>
      </c>
      <c r="S1146" s="175">
        <f t="shared" si="120"/>
        <v>0</v>
      </c>
      <c r="T1146" s="175" t="e">
        <f t="shared" si="121"/>
        <v>#DIV/0!</v>
      </c>
      <c r="U1146" s="176">
        <f>IF(N1146="nio",0,IF(N1146&gt;0,VLOOKUP(H1146,'3-Productie normen'!A:S,VLOOKUP(N1146,'3-Productie normen'!S:T,2,FALSE),FALSE)))</f>
        <v>0</v>
      </c>
      <c r="V1146" s="176">
        <f t="shared" si="122"/>
        <v>0</v>
      </c>
      <c r="W1146" s="176">
        <f t="shared" si="123"/>
        <v>0</v>
      </c>
      <c r="X1146" s="176">
        <f t="shared" si="124"/>
        <v>0</v>
      </c>
      <c r="Y1146" s="666">
        <f>VLOOKUP(H1146,'3-Productie normen'!A:S,13,FALSE)</f>
        <v>3</v>
      </c>
      <c r="Z1146" s="177"/>
      <c r="AB1146" s="138">
        <f t="shared" si="125"/>
        <v>2072.0000267028804</v>
      </c>
    </row>
    <row r="1147" spans="1:28" ht="14.1" customHeight="1">
      <c r="A1147" s="152">
        <v>1147</v>
      </c>
      <c r="B1147" s="171" t="s">
        <v>1008</v>
      </c>
      <c r="C1147" s="566" t="s">
        <v>1898</v>
      </c>
      <c r="D1147" s="526">
        <v>0</v>
      </c>
      <c r="E1147" s="526" t="s">
        <v>1091</v>
      </c>
      <c r="F1147" s="184" t="s">
        <v>1028</v>
      </c>
      <c r="G1147" s="184" t="s">
        <v>1114</v>
      </c>
      <c r="H1147" s="184" t="s">
        <v>458</v>
      </c>
      <c r="I1147" s="184" t="s">
        <v>111</v>
      </c>
      <c r="J1147" s="649">
        <v>4.5999999046325701</v>
      </c>
      <c r="K1147" s="484"/>
      <c r="L1147" s="484"/>
      <c r="M1147" s="484"/>
      <c r="N1147" s="174">
        <v>12</v>
      </c>
      <c r="O1147" s="174"/>
      <c r="P1147" s="174"/>
      <c r="Q1147" s="174"/>
      <c r="R1147" s="175" t="e">
        <f t="shared" si="119"/>
        <v>#DIV/0!</v>
      </c>
      <c r="S1147" s="175">
        <f t="shared" si="120"/>
        <v>0</v>
      </c>
      <c r="T1147" s="175">
        <f t="shared" si="121"/>
        <v>0</v>
      </c>
      <c r="U1147" s="176">
        <f>IF(N1147="nio",0,IF(N1147&gt;0,VLOOKUP(H1147,'3-Productie normen'!A:S,VLOOKUP(N1147,'3-Productie normen'!S:T,2,FALSE),FALSE)))</f>
        <v>0</v>
      </c>
      <c r="V1147" s="176">
        <f t="shared" si="122"/>
        <v>0</v>
      </c>
      <c r="W1147" s="176">
        <f t="shared" si="123"/>
        <v>0</v>
      </c>
      <c r="X1147" s="176">
        <f t="shared" si="124"/>
        <v>0</v>
      </c>
      <c r="Y1147" s="666">
        <f>VLOOKUP(H1147,'3-Productie normen'!A:S,13,FALSE)</f>
        <v>5</v>
      </c>
      <c r="Z1147" s="177"/>
      <c r="AB1147" s="138">
        <f t="shared" si="125"/>
        <v>55.199998855590842</v>
      </c>
    </row>
    <row r="1148" spans="1:28" ht="14.1" customHeight="1">
      <c r="A1148" s="152">
        <v>1148</v>
      </c>
      <c r="B1148" s="171" t="s">
        <v>1008</v>
      </c>
      <c r="C1148" s="566" t="s">
        <v>1898</v>
      </c>
      <c r="D1148" s="526">
        <v>0</v>
      </c>
      <c r="E1148" s="526" t="s">
        <v>1022</v>
      </c>
      <c r="F1148" s="184" t="s">
        <v>309</v>
      </c>
      <c r="G1148" s="184" t="s">
        <v>1521</v>
      </c>
      <c r="H1148" s="137" t="s">
        <v>18</v>
      </c>
      <c r="I1148" s="184" t="s">
        <v>113</v>
      </c>
      <c r="J1148" s="649">
        <v>3.7000000476837198</v>
      </c>
      <c r="K1148" s="484"/>
      <c r="L1148" s="484"/>
      <c r="M1148" s="484"/>
      <c r="N1148" s="174">
        <v>200</v>
      </c>
      <c r="O1148" s="174"/>
      <c r="P1148" s="174">
        <v>80</v>
      </c>
      <c r="Q1148" s="174"/>
      <c r="R1148" s="175" t="e">
        <f t="shared" si="119"/>
        <v>#DIV/0!</v>
      </c>
      <c r="S1148" s="175">
        <f t="shared" si="120"/>
        <v>0</v>
      </c>
      <c r="T1148" s="175" t="e">
        <f t="shared" si="121"/>
        <v>#DIV/0!</v>
      </c>
      <c r="U1148" s="176">
        <f>IF(N1148="nio",0,IF(N1148&gt;0,VLOOKUP(H1148,'3-Productie normen'!A:S,VLOOKUP(N1148,'3-Productie normen'!S:T,2,FALSE),FALSE)))</f>
        <v>0</v>
      </c>
      <c r="V1148" s="176">
        <f t="shared" si="122"/>
        <v>0</v>
      </c>
      <c r="W1148" s="176">
        <f t="shared" si="123"/>
        <v>0</v>
      </c>
      <c r="X1148" s="176">
        <f t="shared" si="124"/>
        <v>0</v>
      </c>
      <c r="Y1148" s="666">
        <f>VLOOKUP(H1148,'3-Productie normen'!A:S,13,FALSE)</f>
        <v>3</v>
      </c>
      <c r="Z1148" s="177"/>
      <c r="AB1148" s="138">
        <f t="shared" si="125"/>
        <v>1036.0000133514416</v>
      </c>
    </row>
    <row r="1149" spans="1:28" ht="14.1" customHeight="1">
      <c r="A1149" s="152">
        <v>1149</v>
      </c>
      <c r="B1149" s="171" t="s">
        <v>1008</v>
      </c>
      <c r="C1149" s="566" t="s">
        <v>1898</v>
      </c>
      <c r="D1149" s="526">
        <v>0</v>
      </c>
      <c r="E1149" s="526" t="s">
        <v>1522</v>
      </c>
      <c r="F1149" s="184" t="s">
        <v>309</v>
      </c>
      <c r="G1149" s="184" t="s">
        <v>1523</v>
      </c>
      <c r="H1149" s="137" t="s">
        <v>18</v>
      </c>
      <c r="I1149" s="184" t="s">
        <v>113</v>
      </c>
      <c r="J1149" s="649">
        <v>3.4000000953674299</v>
      </c>
      <c r="K1149" s="484"/>
      <c r="L1149" s="484"/>
      <c r="M1149" s="484"/>
      <c r="N1149" s="174">
        <v>200</v>
      </c>
      <c r="O1149" s="174"/>
      <c r="P1149" s="174">
        <v>80</v>
      </c>
      <c r="Q1149" s="174"/>
      <c r="R1149" s="175" t="e">
        <f t="shared" si="119"/>
        <v>#DIV/0!</v>
      </c>
      <c r="S1149" s="175">
        <f t="shared" si="120"/>
        <v>0</v>
      </c>
      <c r="T1149" s="175" t="e">
        <f t="shared" si="121"/>
        <v>#DIV/0!</v>
      </c>
      <c r="U1149" s="176">
        <f>IF(N1149="nio",0,IF(N1149&gt;0,VLOOKUP(H1149,'3-Productie normen'!A:S,VLOOKUP(N1149,'3-Productie normen'!S:T,2,FALSE),FALSE)))</f>
        <v>0</v>
      </c>
      <c r="V1149" s="176">
        <f t="shared" si="122"/>
        <v>0</v>
      </c>
      <c r="W1149" s="176">
        <f t="shared" si="123"/>
        <v>0</v>
      </c>
      <c r="X1149" s="176">
        <f t="shared" si="124"/>
        <v>0</v>
      </c>
      <c r="Y1149" s="666">
        <f>VLOOKUP(H1149,'3-Productie normen'!A:S,13,FALSE)</f>
        <v>3</v>
      </c>
      <c r="Z1149" s="177"/>
      <c r="AB1149" s="138">
        <f t="shared" si="125"/>
        <v>952.0000267028804</v>
      </c>
    </row>
    <row r="1150" spans="1:28" ht="14.1" customHeight="1">
      <c r="A1150" s="152">
        <v>1150</v>
      </c>
      <c r="B1150" s="171" t="s">
        <v>1008</v>
      </c>
      <c r="C1150" s="566" t="s">
        <v>1898</v>
      </c>
      <c r="D1150" s="526">
        <v>0</v>
      </c>
      <c r="E1150" s="526" t="s">
        <v>1524</v>
      </c>
      <c r="F1150" s="184" t="s">
        <v>309</v>
      </c>
      <c r="G1150" s="184" t="s">
        <v>1525</v>
      </c>
      <c r="H1150" s="137" t="s">
        <v>18</v>
      </c>
      <c r="I1150" s="184" t="s">
        <v>113</v>
      </c>
      <c r="J1150" s="649">
        <v>3.4000000953674299</v>
      </c>
      <c r="K1150" s="484"/>
      <c r="L1150" s="484"/>
      <c r="M1150" s="484"/>
      <c r="N1150" s="174">
        <v>200</v>
      </c>
      <c r="O1150" s="174"/>
      <c r="P1150" s="174">
        <v>80</v>
      </c>
      <c r="Q1150" s="174"/>
      <c r="R1150" s="175" t="e">
        <f t="shared" si="119"/>
        <v>#DIV/0!</v>
      </c>
      <c r="S1150" s="175">
        <f t="shared" si="120"/>
        <v>0</v>
      </c>
      <c r="T1150" s="175" t="e">
        <f t="shared" si="121"/>
        <v>#DIV/0!</v>
      </c>
      <c r="U1150" s="176">
        <f>IF(N1150="nio",0,IF(N1150&gt;0,VLOOKUP(H1150,'3-Productie normen'!A:S,VLOOKUP(N1150,'3-Productie normen'!S:T,2,FALSE),FALSE)))</f>
        <v>0</v>
      </c>
      <c r="V1150" s="176">
        <f t="shared" si="122"/>
        <v>0</v>
      </c>
      <c r="W1150" s="176">
        <f t="shared" si="123"/>
        <v>0</v>
      </c>
      <c r="X1150" s="176">
        <f t="shared" si="124"/>
        <v>0</v>
      </c>
      <c r="Y1150" s="666">
        <f>VLOOKUP(H1150,'3-Productie normen'!A:S,13,FALSE)</f>
        <v>3</v>
      </c>
      <c r="Z1150" s="177"/>
      <c r="AB1150" s="138">
        <f t="shared" si="125"/>
        <v>952.0000267028804</v>
      </c>
    </row>
    <row r="1151" spans="1:28" ht="14.1" customHeight="1">
      <c r="A1151" s="152">
        <v>1151</v>
      </c>
      <c r="B1151" s="171" t="s">
        <v>1008</v>
      </c>
      <c r="C1151" s="566" t="s">
        <v>1898</v>
      </c>
      <c r="D1151" s="526">
        <v>0</v>
      </c>
      <c r="E1151" s="526" t="s">
        <v>1526</v>
      </c>
      <c r="F1151" s="184" t="s">
        <v>309</v>
      </c>
      <c r="G1151" s="184" t="s">
        <v>1527</v>
      </c>
      <c r="H1151" s="137" t="s">
        <v>18</v>
      </c>
      <c r="I1151" s="184" t="s">
        <v>113</v>
      </c>
      <c r="J1151" s="649">
        <v>3.4000000953674299</v>
      </c>
      <c r="K1151" s="484"/>
      <c r="L1151" s="484"/>
      <c r="M1151" s="484"/>
      <c r="N1151" s="174">
        <v>200</v>
      </c>
      <c r="O1151" s="174"/>
      <c r="P1151" s="174">
        <v>80</v>
      </c>
      <c r="Q1151" s="174"/>
      <c r="R1151" s="175" t="e">
        <f t="shared" si="119"/>
        <v>#DIV/0!</v>
      </c>
      <c r="S1151" s="175">
        <f t="shared" si="120"/>
        <v>0</v>
      </c>
      <c r="T1151" s="175" t="e">
        <f t="shared" si="121"/>
        <v>#DIV/0!</v>
      </c>
      <c r="U1151" s="176">
        <f>IF(N1151="nio",0,IF(N1151&gt;0,VLOOKUP(H1151,'3-Productie normen'!A:S,VLOOKUP(N1151,'3-Productie normen'!S:T,2,FALSE),FALSE)))</f>
        <v>0</v>
      </c>
      <c r="V1151" s="176">
        <f t="shared" si="122"/>
        <v>0</v>
      </c>
      <c r="W1151" s="176">
        <f t="shared" si="123"/>
        <v>0</v>
      </c>
      <c r="X1151" s="176">
        <f t="shared" si="124"/>
        <v>0</v>
      </c>
      <c r="Y1151" s="666">
        <f>VLOOKUP(H1151,'3-Productie normen'!A:S,13,FALSE)</f>
        <v>3</v>
      </c>
      <c r="Z1151" s="177"/>
      <c r="AB1151" s="138">
        <f t="shared" si="125"/>
        <v>952.0000267028804</v>
      </c>
    </row>
    <row r="1152" spans="1:28" ht="14.1" customHeight="1">
      <c r="A1152" s="152">
        <v>1152</v>
      </c>
      <c r="B1152" s="171" t="s">
        <v>1008</v>
      </c>
      <c r="C1152" s="566" t="s">
        <v>1898</v>
      </c>
      <c r="D1152" s="526">
        <v>0</v>
      </c>
      <c r="E1152" s="526" t="s">
        <v>1356</v>
      </c>
      <c r="F1152" s="184" t="s">
        <v>309</v>
      </c>
      <c r="G1152" s="184" t="s">
        <v>1528</v>
      </c>
      <c r="H1152" s="137" t="s">
        <v>18</v>
      </c>
      <c r="I1152" s="184" t="s">
        <v>113</v>
      </c>
      <c r="J1152" s="649">
        <v>3</v>
      </c>
      <c r="K1152" s="484"/>
      <c r="L1152" s="484"/>
      <c r="M1152" s="484"/>
      <c r="N1152" s="174">
        <v>200</v>
      </c>
      <c r="O1152" s="174"/>
      <c r="P1152" s="174">
        <v>80</v>
      </c>
      <c r="Q1152" s="174"/>
      <c r="R1152" s="175" t="e">
        <f t="shared" si="119"/>
        <v>#DIV/0!</v>
      </c>
      <c r="S1152" s="175">
        <f t="shared" si="120"/>
        <v>0</v>
      </c>
      <c r="T1152" s="175" t="e">
        <f t="shared" si="121"/>
        <v>#DIV/0!</v>
      </c>
      <c r="U1152" s="176">
        <f>IF(N1152="nio",0,IF(N1152&gt;0,VLOOKUP(H1152,'3-Productie normen'!A:S,VLOOKUP(N1152,'3-Productie normen'!S:T,2,FALSE),FALSE)))</f>
        <v>0</v>
      </c>
      <c r="V1152" s="176">
        <f t="shared" si="122"/>
        <v>0</v>
      </c>
      <c r="W1152" s="176">
        <f t="shared" si="123"/>
        <v>0</v>
      </c>
      <c r="X1152" s="176">
        <f t="shared" si="124"/>
        <v>0</v>
      </c>
      <c r="Y1152" s="666">
        <f>VLOOKUP(H1152,'3-Productie normen'!A:S,13,FALSE)</f>
        <v>3</v>
      </c>
      <c r="Z1152" s="177"/>
      <c r="AB1152" s="138">
        <f t="shared" si="125"/>
        <v>840</v>
      </c>
    </row>
    <row r="1153" spans="1:28" ht="14.1" customHeight="1">
      <c r="A1153" s="152">
        <v>1153</v>
      </c>
      <c r="B1153" s="171" t="s">
        <v>1008</v>
      </c>
      <c r="C1153" s="566" t="s">
        <v>1898</v>
      </c>
      <c r="D1153" s="526">
        <v>0</v>
      </c>
      <c r="E1153" s="526" t="s">
        <v>1529</v>
      </c>
      <c r="F1153" s="184" t="s">
        <v>1050</v>
      </c>
      <c r="G1153" s="184" t="s">
        <v>1530</v>
      </c>
      <c r="H1153" s="184" t="s">
        <v>18</v>
      </c>
      <c r="I1153" s="184" t="s">
        <v>113</v>
      </c>
      <c r="J1153" s="649">
        <v>2.7999999523162802</v>
      </c>
      <c r="K1153" s="484"/>
      <c r="L1153" s="484"/>
      <c r="M1153" s="484"/>
      <c r="N1153" s="174">
        <v>200</v>
      </c>
      <c r="O1153" s="174"/>
      <c r="P1153" s="174">
        <v>80</v>
      </c>
      <c r="Q1153" s="174"/>
      <c r="R1153" s="175" t="e">
        <f t="shared" si="119"/>
        <v>#DIV/0!</v>
      </c>
      <c r="S1153" s="175">
        <f t="shared" si="120"/>
        <v>0</v>
      </c>
      <c r="T1153" s="175" t="e">
        <f t="shared" si="121"/>
        <v>#DIV/0!</v>
      </c>
      <c r="U1153" s="176">
        <f>IF(N1153="nio",0,IF(N1153&gt;0,VLOOKUP(H1153,'3-Productie normen'!A:S,VLOOKUP(N1153,'3-Productie normen'!S:T,2,FALSE),FALSE)))</f>
        <v>0</v>
      </c>
      <c r="V1153" s="176">
        <f t="shared" si="122"/>
        <v>0</v>
      </c>
      <c r="W1153" s="176">
        <f t="shared" si="123"/>
        <v>0</v>
      </c>
      <c r="X1153" s="176">
        <f t="shared" si="124"/>
        <v>0</v>
      </c>
      <c r="Y1153" s="666">
        <f>VLOOKUP(H1153,'3-Productie normen'!A:S,13,FALSE)</f>
        <v>3</v>
      </c>
      <c r="Z1153" s="177"/>
      <c r="AB1153" s="138">
        <f t="shared" si="125"/>
        <v>783.99998664855843</v>
      </c>
    </row>
    <row r="1154" spans="1:28" ht="14.1" customHeight="1">
      <c r="A1154" s="152">
        <v>1154</v>
      </c>
      <c r="B1154" s="171" t="s">
        <v>1008</v>
      </c>
      <c r="C1154" s="566" t="s">
        <v>1898</v>
      </c>
      <c r="D1154" s="526">
        <v>0</v>
      </c>
      <c r="E1154" s="526" t="s">
        <v>1531</v>
      </c>
      <c r="F1154" s="184" t="s">
        <v>1050</v>
      </c>
      <c r="G1154" s="184" t="s">
        <v>1532</v>
      </c>
      <c r="H1154" s="184" t="s">
        <v>18</v>
      </c>
      <c r="I1154" s="184" t="s">
        <v>113</v>
      </c>
      <c r="J1154" s="649">
        <v>2.7999999523162802</v>
      </c>
      <c r="K1154" s="484"/>
      <c r="L1154" s="484"/>
      <c r="M1154" s="484"/>
      <c r="N1154" s="174">
        <v>200</v>
      </c>
      <c r="O1154" s="174"/>
      <c r="P1154" s="174">
        <v>80</v>
      </c>
      <c r="Q1154" s="174"/>
      <c r="R1154" s="175" t="e">
        <f t="shared" si="119"/>
        <v>#DIV/0!</v>
      </c>
      <c r="S1154" s="175">
        <f t="shared" si="120"/>
        <v>0</v>
      </c>
      <c r="T1154" s="175" t="e">
        <f t="shared" si="121"/>
        <v>#DIV/0!</v>
      </c>
      <c r="U1154" s="176">
        <f>IF(N1154="nio",0,IF(N1154&gt;0,VLOOKUP(H1154,'3-Productie normen'!A:S,VLOOKUP(N1154,'3-Productie normen'!S:T,2,FALSE),FALSE)))</f>
        <v>0</v>
      </c>
      <c r="V1154" s="176">
        <f t="shared" si="122"/>
        <v>0</v>
      </c>
      <c r="W1154" s="176">
        <f t="shared" si="123"/>
        <v>0</v>
      </c>
      <c r="X1154" s="176">
        <f t="shared" si="124"/>
        <v>0</v>
      </c>
      <c r="Y1154" s="666">
        <f>VLOOKUP(H1154,'3-Productie normen'!A:S,13,FALSE)</f>
        <v>3</v>
      </c>
      <c r="Z1154" s="177"/>
      <c r="AB1154" s="138">
        <f t="shared" si="125"/>
        <v>783.99998664855843</v>
      </c>
    </row>
    <row r="1155" spans="1:28" ht="14.1" customHeight="1">
      <c r="A1155" s="152">
        <v>1155</v>
      </c>
      <c r="B1155" s="171" t="s">
        <v>1008</v>
      </c>
      <c r="C1155" s="566" t="s">
        <v>1898</v>
      </c>
      <c r="D1155" s="526">
        <v>0</v>
      </c>
      <c r="E1155" s="526" t="s">
        <v>1533</v>
      </c>
      <c r="F1155" s="184" t="s">
        <v>1050</v>
      </c>
      <c r="G1155" s="184" t="s">
        <v>1534</v>
      </c>
      <c r="H1155" s="184" t="s">
        <v>18</v>
      </c>
      <c r="I1155" s="184" t="s">
        <v>113</v>
      </c>
      <c r="J1155" s="649">
        <v>2.7999999523162802</v>
      </c>
      <c r="K1155" s="484"/>
      <c r="L1155" s="484"/>
      <c r="M1155" s="484"/>
      <c r="N1155" s="174">
        <v>200</v>
      </c>
      <c r="O1155" s="174"/>
      <c r="P1155" s="174">
        <v>80</v>
      </c>
      <c r="Q1155" s="174"/>
      <c r="R1155" s="175" t="e">
        <f t="shared" si="119"/>
        <v>#DIV/0!</v>
      </c>
      <c r="S1155" s="175">
        <f t="shared" si="120"/>
        <v>0</v>
      </c>
      <c r="T1155" s="175" t="e">
        <f t="shared" si="121"/>
        <v>#DIV/0!</v>
      </c>
      <c r="U1155" s="176">
        <f>IF(N1155="nio",0,IF(N1155&gt;0,VLOOKUP(H1155,'3-Productie normen'!A:S,VLOOKUP(N1155,'3-Productie normen'!S:T,2,FALSE),FALSE)))</f>
        <v>0</v>
      </c>
      <c r="V1155" s="176">
        <f t="shared" si="122"/>
        <v>0</v>
      </c>
      <c r="W1155" s="176">
        <f t="shared" si="123"/>
        <v>0</v>
      </c>
      <c r="X1155" s="176">
        <f t="shared" si="124"/>
        <v>0</v>
      </c>
      <c r="Y1155" s="666">
        <f>VLOOKUP(H1155,'3-Productie normen'!A:S,13,FALSE)</f>
        <v>3</v>
      </c>
      <c r="Z1155" s="177"/>
      <c r="AB1155" s="138">
        <f t="shared" si="125"/>
        <v>783.99998664855843</v>
      </c>
    </row>
    <row r="1156" spans="1:28" ht="14.1" customHeight="1">
      <c r="A1156" s="152">
        <v>1156</v>
      </c>
      <c r="B1156" s="171" t="s">
        <v>1008</v>
      </c>
      <c r="C1156" s="566" t="s">
        <v>1898</v>
      </c>
      <c r="D1156" s="526">
        <v>0</v>
      </c>
      <c r="E1156" s="526" t="s">
        <v>1535</v>
      </c>
      <c r="F1156" s="184" t="s">
        <v>309</v>
      </c>
      <c r="G1156" s="184" t="s">
        <v>1536</v>
      </c>
      <c r="H1156" s="137" t="s">
        <v>18</v>
      </c>
      <c r="I1156" s="184" t="s">
        <v>113</v>
      </c>
      <c r="J1156" s="649">
        <v>1.5</v>
      </c>
      <c r="K1156" s="484"/>
      <c r="L1156" s="484"/>
      <c r="M1156" s="484"/>
      <c r="N1156" s="174">
        <v>200</v>
      </c>
      <c r="O1156" s="174"/>
      <c r="P1156" s="174">
        <v>80</v>
      </c>
      <c r="Q1156" s="174"/>
      <c r="R1156" s="175" t="e">
        <f t="shared" si="119"/>
        <v>#DIV/0!</v>
      </c>
      <c r="S1156" s="175">
        <f t="shared" si="120"/>
        <v>0</v>
      </c>
      <c r="T1156" s="175" t="e">
        <f t="shared" si="121"/>
        <v>#DIV/0!</v>
      </c>
      <c r="U1156" s="176">
        <f>IF(N1156="nio",0,IF(N1156&gt;0,VLOOKUP(H1156,'3-Productie normen'!A:S,VLOOKUP(N1156,'3-Productie normen'!S:T,2,FALSE),FALSE)))</f>
        <v>0</v>
      </c>
      <c r="V1156" s="176">
        <f t="shared" si="122"/>
        <v>0</v>
      </c>
      <c r="W1156" s="176">
        <f t="shared" si="123"/>
        <v>0</v>
      </c>
      <c r="X1156" s="176">
        <f t="shared" si="124"/>
        <v>0</v>
      </c>
      <c r="Y1156" s="666">
        <f>VLOOKUP(H1156,'3-Productie normen'!A:S,13,FALSE)</f>
        <v>3</v>
      </c>
      <c r="Z1156" s="177"/>
      <c r="AB1156" s="138">
        <f t="shared" si="125"/>
        <v>420</v>
      </c>
    </row>
    <row r="1157" spans="1:28" ht="14.1" customHeight="1">
      <c r="A1157" s="152">
        <v>1157</v>
      </c>
      <c r="B1157" s="171" t="s">
        <v>1008</v>
      </c>
      <c r="C1157" s="566" t="s">
        <v>1898</v>
      </c>
      <c r="D1157" s="526">
        <v>0</v>
      </c>
      <c r="E1157" s="526" t="s">
        <v>1537</v>
      </c>
      <c r="F1157" s="184" t="s">
        <v>309</v>
      </c>
      <c r="G1157" s="184" t="s">
        <v>1538</v>
      </c>
      <c r="H1157" s="137" t="s">
        <v>18</v>
      </c>
      <c r="I1157" s="184" t="s">
        <v>113</v>
      </c>
      <c r="J1157" s="649">
        <v>1.5</v>
      </c>
      <c r="K1157" s="484"/>
      <c r="L1157" s="484"/>
      <c r="M1157" s="484"/>
      <c r="N1157" s="174">
        <v>200</v>
      </c>
      <c r="O1157" s="174"/>
      <c r="P1157" s="174">
        <v>80</v>
      </c>
      <c r="Q1157" s="174"/>
      <c r="R1157" s="175" t="e">
        <f t="shared" si="119"/>
        <v>#DIV/0!</v>
      </c>
      <c r="S1157" s="175">
        <f t="shared" si="120"/>
        <v>0</v>
      </c>
      <c r="T1157" s="175" t="e">
        <f t="shared" si="121"/>
        <v>#DIV/0!</v>
      </c>
      <c r="U1157" s="176">
        <f>IF(N1157="nio",0,IF(N1157&gt;0,VLOOKUP(H1157,'3-Productie normen'!A:S,VLOOKUP(N1157,'3-Productie normen'!S:T,2,FALSE),FALSE)))</f>
        <v>0</v>
      </c>
      <c r="V1157" s="176">
        <f t="shared" si="122"/>
        <v>0</v>
      </c>
      <c r="W1157" s="176">
        <f t="shared" si="123"/>
        <v>0</v>
      </c>
      <c r="X1157" s="176">
        <f t="shared" si="124"/>
        <v>0</v>
      </c>
      <c r="Y1157" s="666">
        <f>VLOOKUP(H1157,'3-Productie normen'!A:S,13,FALSE)</f>
        <v>3</v>
      </c>
      <c r="Z1157" s="177"/>
      <c r="AB1157" s="138">
        <f t="shared" si="125"/>
        <v>420</v>
      </c>
    </row>
    <row r="1158" spans="1:28" ht="14.1" customHeight="1">
      <c r="A1158" s="152">
        <v>1158</v>
      </c>
      <c r="B1158" s="171" t="s">
        <v>1008</v>
      </c>
      <c r="C1158" s="566" t="s">
        <v>1898</v>
      </c>
      <c r="D1158" s="526">
        <v>0</v>
      </c>
      <c r="E1158" s="526" t="s">
        <v>1539</v>
      </c>
      <c r="F1158" s="184" t="s">
        <v>309</v>
      </c>
      <c r="G1158" s="184" t="s">
        <v>1540</v>
      </c>
      <c r="H1158" s="137" t="s">
        <v>18</v>
      </c>
      <c r="I1158" s="184" t="s">
        <v>113</v>
      </c>
      <c r="J1158" s="649">
        <v>1.5</v>
      </c>
      <c r="K1158" s="484"/>
      <c r="L1158" s="484"/>
      <c r="M1158" s="484"/>
      <c r="N1158" s="174">
        <v>200</v>
      </c>
      <c r="O1158" s="174"/>
      <c r="P1158" s="174">
        <v>80</v>
      </c>
      <c r="Q1158" s="174"/>
      <c r="R1158" s="175" t="e">
        <f t="shared" si="119"/>
        <v>#DIV/0!</v>
      </c>
      <c r="S1158" s="175">
        <f t="shared" si="120"/>
        <v>0</v>
      </c>
      <c r="T1158" s="175" t="e">
        <f t="shared" si="121"/>
        <v>#DIV/0!</v>
      </c>
      <c r="U1158" s="176">
        <f>IF(N1158="nio",0,IF(N1158&gt;0,VLOOKUP(H1158,'3-Productie normen'!A:S,VLOOKUP(N1158,'3-Productie normen'!S:T,2,FALSE),FALSE)))</f>
        <v>0</v>
      </c>
      <c r="V1158" s="176">
        <f t="shared" si="122"/>
        <v>0</v>
      </c>
      <c r="W1158" s="176">
        <f t="shared" si="123"/>
        <v>0</v>
      </c>
      <c r="X1158" s="176">
        <f t="shared" si="124"/>
        <v>0</v>
      </c>
      <c r="Y1158" s="666">
        <f>VLOOKUP(H1158,'3-Productie normen'!A:S,13,FALSE)</f>
        <v>3</v>
      </c>
      <c r="Z1158" s="177"/>
      <c r="AB1158" s="138">
        <f t="shared" si="125"/>
        <v>420</v>
      </c>
    </row>
    <row r="1159" spans="1:28" ht="14.1" customHeight="1">
      <c r="A1159" s="152">
        <v>1159</v>
      </c>
      <c r="B1159" s="171" t="s">
        <v>1008</v>
      </c>
      <c r="C1159" s="566" t="s">
        <v>1898</v>
      </c>
      <c r="D1159" s="526">
        <v>0</v>
      </c>
      <c r="E1159" s="526" t="s">
        <v>1541</v>
      </c>
      <c r="F1159" s="184" t="s">
        <v>309</v>
      </c>
      <c r="G1159" s="184" t="s">
        <v>1315</v>
      </c>
      <c r="H1159" s="137" t="s">
        <v>18</v>
      </c>
      <c r="I1159" s="184" t="s">
        <v>113</v>
      </c>
      <c r="J1159" s="649">
        <v>1.20000004768372</v>
      </c>
      <c r="K1159" s="484"/>
      <c r="L1159" s="484"/>
      <c r="M1159" s="484"/>
      <c r="N1159" s="174">
        <v>200</v>
      </c>
      <c r="O1159" s="174"/>
      <c r="P1159" s="174">
        <v>80</v>
      </c>
      <c r="Q1159" s="174"/>
      <c r="R1159" s="175" t="e">
        <f t="shared" si="119"/>
        <v>#DIV/0!</v>
      </c>
      <c r="S1159" s="175">
        <f t="shared" si="120"/>
        <v>0</v>
      </c>
      <c r="T1159" s="175" t="e">
        <f t="shared" si="121"/>
        <v>#DIV/0!</v>
      </c>
      <c r="U1159" s="176">
        <f>IF(N1159="nio",0,IF(N1159&gt;0,VLOOKUP(H1159,'3-Productie normen'!A:S,VLOOKUP(N1159,'3-Productie normen'!S:T,2,FALSE),FALSE)))</f>
        <v>0</v>
      </c>
      <c r="V1159" s="176">
        <f t="shared" si="122"/>
        <v>0</v>
      </c>
      <c r="W1159" s="176">
        <f t="shared" si="123"/>
        <v>0</v>
      </c>
      <c r="X1159" s="176">
        <f t="shared" si="124"/>
        <v>0</v>
      </c>
      <c r="Y1159" s="666">
        <f>VLOOKUP(H1159,'3-Productie normen'!A:S,13,FALSE)</f>
        <v>3</v>
      </c>
      <c r="Z1159" s="177"/>
      <c r="AB1159" s="138">
        <f t="shared" si="125"/>
        <v>336.00001335144162</v>
      </c>
    </row>
    <row r="1160" spans="1:28" ht="14.1" customHeight="1">
      <c r="A1160" s="152">
        <v>1160</v>
      </c>
      <c r="B1160" s="171" t="s">
        <v>1008</v>
      </c>
      <c r="C1160" s="566" t="s">
        <v>1898</v>
      </c>
      <c r="D1160" s="526">
        <v>0</v>
      </c>
      <c r="E1160" s="526" t="s">
        <v>1542</v>
      </c>
      <c r="F1160" s="184" t="s">
        <v>309</v>
      </c>
      <c r="G1160" s="184" t="s">
        <v>1315</v>
      </c>
      <c r="H1160" s="137" t="s">
        <v>18</v>
      </c>
      <c r="I1160" s="184" t="s">
        <v>113</v>
      </c>
      <c r="J1160" s="649">
        <v>1.20000004768372</v>
      </c>
      <c r="K1160" s="484"/>
      <c r="L1160" s="484"/>
      <c r="M1160" s="484"/>
      <c r="N1160" s="174">
        <v>200</v>
      </c>
      <c r="O1160" s="174"/>
      <c r="P1160" s="174">
        <v>80</v>
      </c>
      <c r="Q1160" s="174"/>
      <c r="R1160" s="175" t="e">
        <f t="shared" si="119"/>
        <v>#DIV/0!</v>
      </c>
      <c r="S1160" s="175">
        <f t="shared" si="120"/>
        <v>0</v>
      </c>
      <c r="T1160" s="175" t="e">
        <f t="shared" si="121"/>
        <v>#DIV/0!</v>
      </c>
      <c r="U1160" s="176">
        <f>IF(N1160="nio",0,IF(N1160&gt;0,VLOOKUP(H1160,'3-Productie normen'!A:S,VLOOKUP(N1160,'3-Productie normen'!S:T,2,FALSE),FALSE)))</f>
        <v>0</v>
      </c>
      <c r="V1160" s="176">
        <f t="shared" si="122"/>
        <v>0</v>
      </c>
      <c r="W1160" s="176">
        <f t="shared" si="123"/>
        <v>0</v>
      </c>
      <c r="X1160" s="176">
        <f t="shared" si="124"/>
        <v>0</v>
      </c>
      <c r="Y1160" s="666">
        <f>VLOOKUP(H1160,'3-Productie normen'!A:S,13,FALSE)</f>
        <v>3</v>
      </c>
      <c r="Z1160" s="177"/>
      <c r="AB1160" s="138">
        <f t="shared" si="125"/>
        <v>336.00001335144162</v>
      </c>
    </row>
    <row r="1161" spans="1:28" ht="14.1" customHeight="1">
      <c r="A1161" s="152">
        <v>1161</v>
      </c>
      <c r="B1161" s="171" t="s">
        <v>1008</v>
      </c>
      <c r="C1161" s="566" t="s">
        <v>1898</v>
      </c>
      <c r="D1161" s="526">
        <v>0</v>
      </c>
      <c r="E1161" s="526" t="s">
        <v>1543</v>
      </c>
      <c r="F1161" s="184" t="s">
        <v>309</v>
      </c>
      <c r="G1161" s="184" t="s">
        <v>1315</v>
      </c>
      <c r="H1161" s="137" t="s">
        <v>18</v>
      </c>
      <c r="I1161" s="184" t="s">
        <v>113</v>
      </c>
      <c r="J1161" s="649">
        <v>1.20000004768372</v>
      </c>
      <c r="K1161" s="484"/>
      <c r="L1161" s="484"/>
      <c r="M1161" s="484"/>
      <c r="N1161" s="174">
        <v>200</v>
      </c>
      <c r="O1161" s="174"/>
      <c r="P1161" s="174">
        <v>80</v>
      </c>
      <c r="Q1161" s="174"/>
      <c r="R1161" s="175" t="e">
        <f t="shared" si="119"/>
        <v>#DIV/0!</v>
      </c>
      <c r="S1161" s="175">
        <f t="shared" si="120"/>
        <v>0</v>
      </c>
      <c r="T1161" s="175" t="e">
        <f t="shared" si="121"/>
        <v>#DIV/0!</v>
      </c>
      <c r="U1161" s="176">
        <f>IF(N1161="nio",0,IF(N1161&gt;0,VLOOKUP(H1161,'3-Productie normen'!A:S,VLOOKUP(N1161,'3-Productie normen'!S:T,2,FALSE),FALSE)))</f>
        <v>0</v>
      </c>
      <c r="V1161" s="176">
        <f t="shared" si="122"/>
        <v>0</v>
      </c>
      <c r="W1161" s="176">
        <f t="shared" si="123"/>
        <v>0</v>
      </c>
      <c r="X1161" s="176">
        <f t="shared" si="124"/>
        <v>0</v>
      </c>
      <c r="Y1161" s="666">
        <f>VLOOKUP(H1161,'3-Productie normen'!A:S,13,FALSE)</f>
        <v>3</v>
      </c>
      <c r="Z1161" s="177"/>
      <c r="AB1161" s="138">
        <f t="shared" si="125"/>
        <v>336.00001335144162</v>
      </c>
    </row>
    <row r="1162" spans="1:28" ht="14.1" customHeight="1">
      <c r="A1162" s="152">
        <v>1162</v>
      </c>
      <c r="B1162" s="171" t="s">
        <v>1008</v>
      </c>
      <c r="C1162" s="566" t="s">
        <v>1898</v>
      </c>
      <c r="D1162" s="526">
        <v>0</v>
      </c>
      <c r="E1162" s="526" t="s">
        <v>1358</v>
      </c>
      <c r="F1162" s="184" t="s">
        <v>309</v>
      </c>
      <c r="G1162" s="184" t="s">
        <v>1313</v>
      </c>
      <c r="H1162" s="137" t="s">
        <v>18</v>
      </c>
      <c r="I1162" s="184" t="s">
        <v>113</v>
      </c>
      <c r="J1162" s="649">
        <v>1.20000004768372</v>
      </c>
      <c r="K1162" s="484"/>
      <c r="L1162" s="484"/>
      <c r="M1162" s="484"/>
      <c r="N1162" s="174">
        <v>200</v>
      </c>
      <c r="O1162" s="174"/>
      <c r="P1162" s="174">
        <v>80</v>
      </c>
      <c r="Q1162" s="174"/>
      <c r="R1162" s="175" t="e">
        <f t="shared" ref="R1162:R1225" si="126">IF(N1162="nio",0,IF(N1162&gt;0,N1162*J1162/U1162,0))*K1162</f>
        <v>#DIV/0!</v>
      </c>
      <c r="S1162" s="175">
        <f t="shared" ref="S1162:S1225" si="127">IF(O1162&gt;0,O1162*J1162/V1162,0)*L1162</f>
        <v>0</v>
      </c>
      <c r="T1162" s="175" t="e">
        <f t="shared" ref="T1162:T1225" si="128">IF(P1162&gt;0,P1162*J1162/W1162,0)*M1162</f>
        <v>#DIV/0!</v>
      </c>
      <c r="U1162" s="176">
        <f>IF(N1162="nio",0,IF(N1162&gt;0,VLOOKUP(H1162,'3-Productie normen'!A:S,VLOOKUP(N1162,'3-Productie normen'!S:T,2,FALSE),FALSE)))</f>
        <v>0</v>
      </c>
      <c r="V1162" s="176">
        <f t="shared" ref="V1162:V1225" si="129">IF(O1162&gt;0,U1162*$V$8,0)</f>
        <v>0</v>
      </c>
      <c r="W1162" s="176">
        <f t="shared" ref="W1162:W1225" si="130">IF(P1162&gt;0,U1162*$W$8,0)</f>
        <v>0</v>
      </c>
      <c r="X1162" s="176">
        <f t="shared" ref="X1162:X1225" si="131">IF(Q1162&gt;0,U1162*$X$8,0)</f>
        <v>0</v>
      </c>
      <c r="Y1162" s="666">
        <f>VLOOKUP(H1162,'3-Productie normen'!A:S,13,FALSE)</f>
        <v>3</v>
      </c>
      <c r="Z1162" s="177"/>
      <c r="AB1162" s="138">
        <f t="shared" ref="AB1162:AB1225" si="132">SUM(N1162:P1162)*J1162</f>
        <v>336.00001335144162</v>
      </c>
    </row>
    <row r="1163" spans="1:28" ht="14.1" customHeight="1">
      <c r="A1163" s="152">
        <v>1163</v>
      </c>
      <c r="B1163" s="171" t="s">
        <v>1008</v>
      </c>
      <c r="C1163" s="566" t="s">
        <v>1898</v>
      </c>
      <c r="D1163" s="526">
        <v>0</v>
      </c>
      <c r="E1163" s="526" t="s">
        <v>1544</v>
      </c>
      <c r="F1163" s="184" t="s">
        <v>309</v>
      </c>
      <c r="G1163" s="184" t="s">
        <v>1313</v>
      </c>
      <c r="H1163" s="137" t="s">
        <v>18</v>
      </c>
      <c r="I1163" s="184" t="s">
        <v>113</v>
      </c>
      <c r="J1163" s="649">
        <v>1.20000004768372</v>
      </c>
      <c r="K1163" s="484"/>
      <c r="L1163" s="484"/>
      <c r="M1163" s="484"/>
      <c r="N1163" s="174">
        <v>200</v>
      </c>
      <c r="O1163" s="174"/>
      <c r="P1163" s="174">
        <v>80</v>
      </c>
      <c r="Q1163" s="174"/>
      <c r="R1163" s="175" t="e">
        <f t="shared" si="126"/>
        <v>#DIV/0!</v>
      </c>
      <c r="S1163" s="175">
        <f t="shared" si="127"/>
        <v>0</v>
      </c>
      <c r="T1163" s="175" t="e">
        <f t="shared" si="128"/>
        <v>#DIV/0!</v>
      </c>
      <c r="U1163" s="176">
        <f>IF(N1163="nio",0,IF(N1163&gt;0,VLOOKUP(H1163,'3-Productie normen'!A:S,VLOOKUP(N1163,'3-Productie normen'!S:T,2,FALSE),FALSE)))</f>
        <v>0</v>
      </c>
      <c r="V1163" s="176">
        <f t="shared" si="129"/>
        <v>0</v>
      </c>
      <c r="W1163" s="176">
        <f t="shared" si="130"/>
        <v>0</v>
      </c>
      <c r="X1163" s="176">
        <f t="shared" si="131"/>
        <v>0</v>
      </c>
      <c r="Y1163" s="666">
        <f>VLOOKUP(H1163,'3-Productie normen'!A:S,13,FALSE)</f>
        <v>3</v>
      </c>
      <c r="Z1163" s="177"/>
      <c r="AB1163" s="138">
        <f t="shared" si="132"/>
        <v>336.00001335144162</v>
      </c>
    </row>
    <row r="1164" spans="1:28" ht="14.1" customHeight="1">
      <c r="A1164" s="152">
        <v>1164</v>
      </c>
      <c r="B1164" s="171" t="s">
        <v>1008</v>
      </c>
      <c r="C1164" s="566" t="s">
        <v>1898</v>
      </c>
      <c r="D1164" s="526">
        <v>0</v>
      </c>
      <c r="E1164" s="526" t="s">
        <v>1545</v>
      </c>
      <c r="F1164" s="184" t="s">
        <v>309</v>
      </c>
      <c r="G1164" s="184" t="s">
        <v>1313</v>
      </c>
      <c r="H1164" s="137" t="s">
        <v>18</v>
      </c>
      <c r="I1164" s="184" t="s">
        <v>113</v>
      </c>
      <c r="J1164" s="649">
        <v>1.20000004768372</v>
      </c>
      <c r="K1164" s="484"/>
      <c r="L1164" s="484"/>
      <c r="M1164" s="484"/>
      <c r="N1164" s="174">
        <v>200</v>
      </c>
      <c r="O1164" s="174"/>
      <c r="P1164" s="174">
        <v>80</v>
      </c>
      <c r="Q1164" s="174"/>
      <c r="R1164" s="175" t="e">
        <f t="shared" si="126"/>
        <v>#DIV/0!</v>
      </c>
      <c r="S1164" s="175">
        <f t="shared" si="127"/>
        <v>0</v>
      </c>
      <c r="T1164" s="175" t="e">
        <f t="shared" si="128"/>
        <v>#DIV/0!</v>
      </c>
      <c r="U1164" s="176">
        <f>IF(N1164="nio",0,IF(N1164&gt;0,VLOOKUP(H1164,'3-Productie normen'!A:S,VLOOKUP(N1164,'3-Productie normen'!S:T,2,FALSE),FALSE)))</f>
        <v>0</v>
      </c>
      <c r="V1164" s="176">
        <f t="shared" si="129"/>
        <v>0</v>
      </c>
      <c r="W1164" s="176">
        <f t="shared" si="130"/>
        <v>0</v>
      </c>
      <c r="X1164" s="176">
        <f t="shared" si="131"/>
        <v>0</v>
      </c>
      <c r="Y1164" s="666">
        <f>VLOOKUP(H1164,'3-Productie normen'!A:S,13,FALSE)</f>
        <v>3</v>
      </c>
      <c r="Z1164" s="177"/>
      <c r="AB1164" s="138">
        <f t="shared" si="132"/>
        <v>336.00001335144162</v>
      </c>
    </row>
    <row r="1165" spans="1:28" ht="14.1" customHeight="1">
      <c r="A1165" s="152">
        <v>1165</v>
      </c>
      <c r="B1165" s="171" t="s">
        <v>1008</v>
      </c>
      <c r="C1165" s="566" t="s">
        <v>1898</v>
      </c>
      <c r="D1165" s="526">
        <v>0</v>
      </c>
      <c r="E1165" s="526" t="s">
        <v>1546</v>
      </c>
      <c r="F1165" s="184" t="s">
        <v>309</v>
      </c>
      <c r="G1165" s="184" t="s">
        <v>1547</v>
      </c>
      <c r="H1165" s="137" t="s">
        <v>18</v>
      </c>
      <c r="I1165" s="184" t="s">
        <v>113</v>
      </c>
      <c r="J1165" s="649">
        <v>1.1000000238418599</v>
      </c>
      <c r="K1165" s="484"/>
      <c r="L1165" s="484"/>
      <c r="M1165" s="484"/>
      <c r="N1165" s="174">
        <v>200</v>
      </c>
      <c r="O1165" s="174"/>
      <c r="P1165" s="174">
        <v>80</v>
      </c>
      <c r="Q1165" s="174"/>
      <c r="R1165" s="175" t="e">
        <f t="shared" si="126"/>
        <v>#DIV/0!</v>
      </c>
      <c r="S1165" s="175">
        <f t="shared" si="127"/>
        <v>0</v>
      </c>
      <c r="T1165" s="175" t="e">
        <f t="shared" si="128"/>
        <v>#DIV/0!</v>
      </c>
      <c r="U1165" s="176">
        <f>IF(N1165="nio",0,IF(N1165&gt;0,VLOOKUP(H1165,'3-Productie normen'!A:S,VLOOKUP(N1165,'3-Productie normen'!S:T,2,FALSE),FALSE)))</f>
        <v>0</v>
      </c>
      <c r="V1165" s="176">
        <f t="shared" si="129"/>
        <v>0</v>
      </c>
      <c r="W1165" s="176">
        <f t="shared" si="130"/>
        <v>0</v>
      </c>
      <c r="X1165" s="176">
        <f t="shared" si="131"/>
        <v>0</v>
      </c>
      <c r="Y1165" s="666">
        <f>VLOOKUP(H1165,'3-Productie normen'!A:S,13,FALSE)</f>
        <v>3</v>
      </c>
      <c r="Z1165" s="177"/>
      <c r="AB1165" s="138">
        <f t="shared" si="132"/>
        <v>308.00000667572078</v>
      </c>
    </row>
    <row r="1166" spans="1:28" ht="14.1" customHeight="1">
      <c r="A1166" s="152">
        <v>1166</v>
      </c>
      <c r="B1166" s="171" t="s">
        <v>1008</v>
      </c>
      <c r="C1166" s="566" t="s">
        <v>1898</v>
      </c>
      <c r="D1166" s="526">
        <v>0</v>
      </c>
      <c r="E1166" s="526" t="s">
        <v>1548</v>
      </c>
      <c r="F1166" s="184" t="s">
        <v>309</v>
      </c>
      <c r="G1166" s="184" t="s">
        <v>1549</v>
      </c>
      <c r="H1166" s="137" t="s">
        <v>18</v>
      </c>
      <c r="I1166" s="184" t="s">
        <v>113</v>
      </c>
      <c r="J1166" s="649">
        <v>1.1000000238418599</v>
      </c>
      <c r="K1166" s="484"/>
      <c r="L1166" s="484"/>
      <c r="M1166" s="484"/>
      <c r="N1166" s="174">
        <v>200</v>
      </c>
      <c r="O1166" s="174"/>
      <c r="P1166" s="174">
        <v>80</v>
      </c>
      <c r="Q1166" s="174"/>
      <c r="R1166" s="175" t="e">
        <f t="shared" si="126"/>
        <v>#DIV/0!</v>
      </c>
      <c r="S1166" s="175">
        <f t="shared" si="127"/>
        <v>0</v>
      </c>
      <c r="T1166" s="175" t="e">
        <f t="shared" si="128"/>
        <v>#DIV/0!</v>
      </c>
      <c r="U1166" s="176">
        <f>IF(N1166="nio",0,IF(N1166&gt;0,VLOOKUP(H1166,'3-Productie normen'!A:S,VLOOKUP(N1166,'3-Productie normen'!S:T,2,FALSE),FALSE)))</f>
        <v>0</v>
      </c>
      <c r="V1166" s="176">
        <f t="shared" si="129"/>
        <v>0</v>
      </c>
      <c r="W1166" s="176">
        <f t="shared" si="130"/>
        <v>0</v>
      </c>
      <c r="X1166" s="176">
        <f t="shared" si="131"/>
        <v>0</v>
      </c>
      <c r="Y1166" s="666">
        <f>VLOOKUP(H1166,'3-Productie normen'!A:S,13,FALSE)</f>
        <v>3</v>
      </c>
      <c r="Z1166" s="177"/>
      <c r="AB1166" s="138">
        <f t="shared" si="132"/>
        <v>308.00000667572078</v>
      </c>
    </row>
    <row r="1167" spans="1:28" ht="14.1" customHeight="1">
      <c r="A1167" s="152">
        <v>1167</v>
      </c>
      <c r="B1167" s="171" t="s">
        <v>1008</v>
      </c>
      <c r="C1167" s="566" t="s">
        <v>1898</v>
      </c>
      <c r="D1167" s="526">
        <v>0</v>
      </c>
      <c r="E1167" s="526" t="s">
        <v>1550</v>
      </c>
      <c r="F1167" s="184" t="s">
        <v>309</v>
      </c>
      <c r="G1167" s="184" t="s">
        <v>1551</v>
      </c>
      <c r="H1167" s="137" t="s">
        <v>18</v>
      </c>
      <c r="I1167" s="184" t="s">
        <v>113</v>
      </c>
      <c r="J1167" s="649">
        <v>1.1000000238418599</v>
      </c>
      <c r="K1167" s="484"/>
      <c r="L1167" s="484"/>
      <c r="M1167" s="484"/>
      <c r="N1167" s="174">
        <v>200</v>
      </c>
      <c r="O1167" s="174"/>
      <c r="P1167" s="174">
        <v>80</v>
      </c>
      <c r="Q1167" s="174"/>
      <c r="R1167" s="175" t="e">
        <f t="shared" si="126"/>
        <v>#DIV/0!</v>
      </c>
      <c r="S1167" s="175">
        <f t="shared" si="127"/>
        <v>0</v>
      </c>
      <c r="T1167" s="175" t="e">
        <f t="shared" si="128"/>
        <v>#DIV/0!</v>
      </c>
      <c r="U1167" s="176">
        <f>IF(N1167="nio",0,IF(N1167&gt;0,VLOOKUP(H1167,'3-Productie normen'!A:S,VLOOKUP(N1167,'3-Productie normen'!S:T,2,FALSE),FALSE)))</f>
        <v>0</v>
      </c>
      <c r="V1167" s="176">
        <f t="shared" si="129"/>
        <v>0</v>
      </c>
      <c r="W1167" s="176">
        <f t="shared" si="130"/>
        <v>0</v>
      </c>
      <c r="X1167" s="176">
        <f t="shared" si="131"/>
        <v>0</v>
      </c>
      <c r="Y1167" s="666">
        <f>VLOOKUP(H1167,'3-Productie normen'!A:S,13,FALSE)</f>
        <v>3</v>
      </c>
      <c r="Z1167" s="177"/>
      <c r="AB1167" s="138">
        <f t="shared" si="132"/>
        <v>308.00000667572078</v>
      </c>
    </row>
    <row r="1168" spans="1:28" ht="14.1" customHeight="1">
      <c r="A1168" s="152">
        <v>1168</v>
      </c>
      <c r="B1168" s="171" t="s">
        <v>1008</v>
      </c>
      <c r="C1168" s="566" t="s">
        <v>1898</v>
      </c>
      <c r="D1168" s="526">
        <v>1</v>
      </c>
      <c r="E1168" s="526" t="s">
        <v>1059</v>
      </c>
      <c r="F1168" s="184" t="s">
        <v>1031</v>
      </c>
      <c r="G1168" s="184" t="s">
        <v>300</v>
      </c>
      <c r="H1168" s="180" t="s">
        <v>223</v>
      </c>
      <c r="I1168" s="184" t="s">
        <v>114</v>
      </c>
      <c r="J1168" s="649">
        <v>0</v>
      </c>
      <c r="K1168" s="484"/>
      <c r="L1168" s="484"/>
      <c r="M1168" s="484"/>
      <c r="N1168" s="174" t="s">
        <v>223</v>
      </c>
      <c r="O1168" s="174"/>
      <c r="P1168" s="174"/>
      <c r="Q1168" s="174"/>
      <c r="R1168" s="175">
        <f t="shared" si="126"/>
        <v>0</v>
      </c>
      <c r="S1168" s="175">
        <f t="shared" si="127"/>
        <v>0</v>
      </c>
      <c r="T1168" s="175">
        <f t="shared" si="128"/>
        <v>0</v>
      </c>
      <c r="U1168" s="176">
        <f>IF(N1168="nio",0,IF(N1168&gt;0,VLOOKUP(H1168,'3-Productie normen'!A:S,VLOOKUP(N1168,'3-Productie normen'!S:T,2,FALSE),FALSE)))</f>
        <v>0</v>
      </c>
      <c r="V1168" s="176">
        <f t="shared" si="129"/>
        <v>0</v>
      </c>
      <c r="W1168" s="176">
        <f t="shared" si="130"/>
        <v>0</v>
      </c>
      <c r="X1168" s="176">
        <f t="shared" si="131"/>
        <v>0</v>
      </c>
      <c r="Y1168" s="666">
        <f>VLOOKUP(H1168,'3-Productie normen'!A:S,13,FALSE)</f>
        <v>0</v>
      </c>
      <c r="Z1168" s="177"/>
      <c r="AB1168" s="138">
        <f t="shared" si="132"/>
        <v>0</v>
      </c>
    </row>
    <row r="1169" spans="1:28" ht="14.1" customHeight="1">
      <c r="A1169" s="152">
        <v>1169</v>
      </c>
      <c r="B1169" s="171" t="s">
        <v>1008</v>
      </c>
      <c r="C1169" s="566" t="s">
        <v>1898</v>
      </c>
      <c r="D1169" s="526">
        <v>0</v>
      </c>
      <c r="E1169" s="526" t="s">
        <v>1052</v>
      </c>
      <c r="F1169" s="184" t="s">
        <v>1023</v>
      </c>
      <c r="G1169" s="184" t="s">
        <v>1363</v>
      </c>
      <c r="H1169" s="180" t="s">
        <v>223</v>
      </c>
      <c r="I1169" s="184" t="s">
        <v>1033</v>
      </c>
      <c r="J1169" s="649">
        <v>0</v>
      </c>
      <c r="K1169" s="484"/>
      <c r="L1169" s="484"/>
      <c r="M1169" s="484"/>
      <c r="N1169" s="174" t="s">
        <v>223</v>
      </c>
      <c r="O1169" s="174"/>
      <c r="P1169" s="174"/>
      <c r="Q1169" s="174"/>
      <c r="R1169" s="175">
        <f t="shared" si="126"/>
        <v>0</v>
      </c>
      <c r="S1169" s="175">
        <f t="shared" si="127"/>
        <v>0</v>
      </c>
      <c r="T1169" s="175">
        <f t="shared" si="128"/>
        <v>0</v>
      </c>
      <c r="U1169" s="176">
        <f>IF(N1169="nio",0,IF(N1169&gt;0,VLOOKUP(H1169,'3-Productie normen'!A:S,VLOOKUP(N1169,'3-Productie normen'!S:T,2,FALSE),FALSE)))</f>
        <v>0</v>
      </c>
      <c r="V1169" s="176">
        <f t="shared" si="129"/>
        <v>0</v>
      </c>
      <c r="W1169" s="176">
        <f t="shared" si="130"/>
        <v>0</v>
      </c>
      <c r="X1169" s="176">
        <f t="shared" si="131"/>
        <v>0</v>
      </c>
      <c r="Y1169" s="666">
        <f>VLOOKUP(H1169,'3-Productie normen'!A:S,13,FALSE)</f>
        <v>0</v>
      </c>
      <c r="Z1169" s="177"/>
      <c r="AB1169" s="138">
        <f t="shared" si="132"/>
        <v>0</v>
      </c>
    </row>
    <row r="1170" spans="1:28" ht="14.1" customHeight="1">
      <c r="A1170" s="152">
        <v>1170</v>
      </c>
      <c r="B1170" s="171" t="s">
        <v>1008</v>
      </c>
      <c r="C1170" s="566" t="s">
        <v>1898</v>
      </c>
      <c r="D1170" s="526">
        <v>0</v>
      </c>
      <c r="E1170" s="526" t="s">
        <v>1019</v>
      </c>
      <c r="F1170" s="184" t="s">
        <v>360</v>
      </c>
      <c r="G1170" s="184" t="s">
        <v>360</v>
      </c>
      <c r="H1170" s="180" t="s">
        <v>223</v>
      </c>
      <c r="I1170" s="184" t="s">
        <v>1033</v>
      </c>
      <c r="J1170" s="649">
        <v>0</v>
      </c>
      <c r="K1170" s="484"/>
      <c r="L1170" s="484"/>
      <c r="M1170" s="484"/>
      <c r="N1170" s="174" t="s">
        <v>223</v>
      </c>
      <c r="O1170" s="174"/>
      <c r="P1170" s="174"/>
      <c r="Q1170" s="174"/>
      <c r="R1170" s="175">
        <f t="shared" si="126"/>
        <v>0</v>
      </c>
      <c r="S1170" s="175">
        <f t="shared" si="127"/>
        <v>0</v>
      </c>
      <c r="T1170" s="175">
        <f t="shared" si="128"/>
        <v>0</v>
      </c>
      <c r="U1170" s="176">
        <f>IF(N1170="nio",0,IF(N1170&gt;0,VLOOKUP(H1170,'3-Productie normen'!A:S,VLOOKUP(N1170,'3-Productie normen'!S:T,2,FALSE),FALSE)))</f>
        <v>0</v>
      </c>
      <c r="V1170" s="176">
        <f t="shared" si="129"/>
        <v>0</v>
      </c>
      <c r="W1170" s="176">
        <f t="shared" si="130"/>
        <v>0</v>
      </c>
      <c r="X1170" s="176">
        <f t="shared" si="131"/>
        <v>0</v>
      </c>
      <c r="Y1170" s="666">
        <f>VLOOKUP(H1170,'3-Productie normen'!A:S,13,FALSE)</f>
        <v>0</v>
      </c>
      <c r="Z1170" s="177"/>
      <c r="AB1170" s="138">
        <f t="shared" si="132"/>
        <v>0</v>
      </c>
    </row>
    <row r="1171" spans="1:28" ht="14.1" customHeight="1">
      <c r="A1171" s="152">
        <v>1171</v>
      </c>
      <c r="B1171" s="171" t="s">
        <v>1008</v>
      </c>
      <c r="C1171" s="566" t="s">
        <v>1898</v>
      </c>
      <c r="D1171" s="526">
        <v>0</v>
      </c>
      <c r="E1171" s="526" t="s">
        <v>1027</v>
      </c>
      <c r="F1171" s="184" t="s">
        <v>1028</v>
      </c>
      <c r="G1171" s="184" t="s">
        <v>1228</v>
      </c>
      <c r="H1171" s="180" t="s">
        <v>223</v>
      </c>
      <c r="I1171" s="184" t="s">
        <v>1033</v>
      </c>
      <c r="J1171" s="649">
        <v>0</v>
      </c>
      <c r="K1171" s="484"/>
      <c r="L1171" s="484"/>
      <c r="M1171" s="484"/>
      <c r="N1171" s="174" t="s">
        <v>223</v>
      </c>
      <c r="O1171" s="174"/>
      <c r="P1171" s="174"/>
      <c r="Q1171" s="174"/>
      <c r="R1171" s="175">
        <f t="shared" si="126"/>
        <v>0</v>
      </c>
      <c r="S1171" s="175">
        <f t="shared" si="127"/>
        <v>0</v>
      </c>
      <c r="T1171" s="175">
        <f t="shared" si="128"/>
        <v>0</v>
      </c>
      <c r="U1171" s="176">
        <f>IF(N1171="nio",0,IF(N1171&gt;0,VLOOKUP(H1171,'3-Productie normen'!A:S,VLOOKUP(N1171,'3-Productie normen'!S:T,2,FALSE),FALSE)))</f>
        <v>0</v>
      </c>
      <c r="V1171" s="176">
        <f t="shared" si="129"/>
        <v>0</v>
      </c>
      <c r="W1171" s="176">
        <f t="shared" si="130"/>
        <v>0</v>
      </c>
      <c r="X1171" s="176">
        <f t="shared" si="131"/>
        <v>0</v>
      </c>
      <c r="Y1171" s="666">
        <f>VLOOKUP(H1171,'3-Productie normen'!A:S,13,FALSE)</f>
        <v>0</v>
      </c>
      <c r="Z1171" s="177"/>
      <c r="AB1171" s="138">
        <f t="shared" si="132"/>
        <v>0</v>
      </c>
    </row>
    <row r="1172" spans="1:28" ht="14.1" customHeight="1">
      <c r="A1172" s="152">
        <v>1172</v>
      </c>
      <c r="B1172" s="171" t="s">
        <v>1008</v>
      </c>
      <c r="C1172" s="566" t="s">
        <v>1898</v>
      </c>
      <c r="D1172" s="526">
        <v>0</v>
      </c>
      <c r="E1172" s="526" t="s">
        <v>1035</v>
      </c>
      <c r="F1172" s="184" t="s">
        <v>1028</v>
      </c>
      <c r="G1172" s="184" t="s">
        <v>659</v>
      </c>
      <c r="H1172" s="180" t="s">
        <v>223</v>
      </c>
      <c r="I1172" s="184" t="s">
        <v>114</v>
      </c>
      <c r="J1172" s="649">
        <v>0</v>
      </c>
      <c r="K1172" s="484"/>
      <c r="L1172" s="484"/>
      <c r="M1172" s="484"/>
      <c r="N1172" s="174" t="s">
        <v>223</v>
      </c>
      <c r="O1172" s="174"/>
      <c r="P1172" s="174"/>
      <c r="Q1172" s="174"/>
      <c r="R1172" s="175">
        <f t="shared" si="126"/>
        <v>0</v>
      </c>
      <c r="S1172" s="175">
        <f t="shared" si="127"/>
        <v>0</v>
      </c>
      <c r="T1172" s="175">
        <f t="shared" si="128"/>
        <v>0</v>
      </c>
      <c r="U1172" s="176">
        <f>IF(N1172="nio",0,IF(N1172&gt;0,VLOOKUP(H1172,'3-Productie normen'!A:S,VLOOKUP(N1172,'3-Productie normen'!S:T,2,FALSE),FALSE)))</f>
        <v>0</v>
      </c>
      <c r="V1172" s="176">
        <f t="shared" si="129"/>
        <v>0</v>
      </c>
      <c r="W1172" s="176">
        <f t="shared" si="130"/>
        <v>0</v>
      </c>
      <c r="X1172" s="176">
        <f t="shared" si="131"/>
        <v>0</v>
      </c>
      <c r="Y1172" s="666">
        <f>VLOOKUP(H1172,'3-Productie normen'!A:S,13,FALSE)</f>
        <v>0</v>
      </c>
      <c r="Z1172" s="177"/>
      <c r="AB1172" s="138">
        <f t="shared" si="132"/>
        <v>0</v>
      </c>
    </row>
    <row r="1173" spans="1:28" ht="14.1" customHeight="1">
      <c r="A1173" s="152">
        <v>1173</v>
      </c>
      <c r="B1173" s="171" t="s">
        <v>1008</v>
      </c>
      <c r="C1173" s="566" t="s">
        <v>1898</v>
      </c>
      <c r="D1173" s="526">
        <v>0</v>
      </c>
      <c r="E1173" s="526" t="s">
        <v>1054</v>
      </c>
      <c r="F1173" s="184" t="s">
        <v>388</v>
      </c>
      <c r="G1173" s="184" t="s">
        <v>388</v>
      </c>
      <c r="H1173" s="180" t="s">
        <v>223</v>
      </c>
      <c r="I1173" s="184" t="s">
        <v>113</v>
      </c>
      <c r="J1173" s="649">
        <v>0</v>
      </c>
      <c r="K1173" s="484"/>
      <c r="L1173" s="484"/>
      <c r="M1173" s="484"/>
      <c r="N1173" s="174" t="s">
        <v>223</v>
      </c>
      <c r="O1173" s="174"/>
      <c r="P1173" s="174"/>
      <c r="Q1173" s="174"/>
      <c r="R1173" s="175">
        <f t="shared" si="126"/>
        <v>0</v>
      </c>
      <c r="S1173" s="175">
        <f t="shared" si="127"/>
        <v>0</v>
      </c>
      <c r="T1173" s="175">
        <f t="shared" si="128"/>
        <v>0</v>
      </c>
      <c r="U1173" s="176">
        <f>IF(N1173="nio",0,IF(N1173&gt;0,VLOOKUP(H1173,'3-Productie normen'!A:S,VLOOKUP(N1173,'3-Productie normen'!S:T,2,FALSE),FALSE)))</f>
        <v>0</v>
      </c>
      <c r="V1173" s="176">
        <f t="shared" si="129"/>
        <v>0</v>
      </c>
      <c r="W1173" s="176">
        <f t="shared" si="130"/>
        <v>0</v>
      </c>
      <c r="X1173" s="176">
        <f t="shared" si="131"/>
        <v>0</v>
      </c>
      <c r="Y1173" s="666">
        <f>VLOOKUP(H1173,'3-Productie normen'!A:S,13,FALSE)</f>
        <v>0</v>
      </c>
      <c r="Z1173" s="177"/>
      <c r="AB1173" s="138">
        <f t="shared" si="132"/>
        <v>0</v>
      </c>
    </row>
    <row r="1174" spans="1:28" ht="14.1" customHeight="1">
      <c r="A1174" s="152">
        <v>1174</v>
      </c>
      <c r="B1174" s="171" t="s">
        <v>1009</v>
      </c>
      <c r="C1174" s="566" t="s">
        <v>1899</v>
      </c>
      <c r="D1174" s="526">
        <v>0</v>
      </c>
      <c r="E1174" s="526" t="s">
        <v>1552</v>
      </c>
      <c r="F1174" s="184" t="s">
        <v>1553</v>
      </c>
      <c r="G1174" s="184"/>
      <c r="H1174" s="184" t="s">
        <v>236</v>
      </c>
      <c r="I1174" s="184" t="s">
        <v>1218</v>
      </c>
      <c r="J1174" s="649">
        <v>840</v>
      </c>
      <c r="K1174" s="484"/>
      <c r="L1174" s="484"/>
      <c r="M1174" s="484"/>
      <c r="N1174" s="174">
        <v>200</v>
      </c>
      <c r="O1174" s="174"/>
      <c r="P1174" s="174">
        <v>80</v>
      </c>
      <c r="Q1174" s="174"/>
      <c r="R1174" s="175" t="e">
        <f t="shared" si="126"/>
        <v>#DIV/0!</v>
      </c>
      <c r="S1174" s="175">
        <f t="shared" si="127"/>
        <v>0</v>
      </c>
      <c r="T1174" s="175" t="e">
        <f t="shared" si="128"/>
        <v>#DIV/0!</v>
      </c>
      <c r="U1174" s="176">
        <f>IF(N1174="nio",0,IF(N1174&gt;0,VLOOKUP(H1174,'3-Productie normen'!A:S,VLOOKUP(N1174,'3-Productie normen'!S:T,2,FALSE),FALSE)))</f>
        <v>0</v>
      </c>
      <c r="V1174" s="176">
        <f t="shared" si="129"/>
        <v>0</v>
      </c>
      <c r="W1174" s="176">
        <f t="shared" si="130"/>
        <v>0</v>
      </c>
      <c r="X1174" s="176">
        <f t="shared" si="131"/>
        <v>0</v>
      </c>
      <c r="Y1174" s="666">
        <f>VLOOKUP(H1174,'3-Productie normen'!A:S,13,FALSE)</f>
        <v>5</v>
      </c>
      <c r="Z1174" s="177"/>
      <c r="AB1174" s="138">
        <f t="shared" si="132"/>
        <v>235200</v>
      </c>
    </row>
    <row r="1175" spans="1:28" ht="14.1" customHeight="1">
      <c r="A1175" s="152">
        <v>1175</v>
      </c>
      <c r="B1175" s="171" t="s">
        <v>1009</v>
      </c>
      <c r="C1175" s="566" t="s">
        <v>1899</v>
      </c>
      <c r="D1175" s="526">
        <v>0</v>
      </c>
      <c r="E1175" s="526" t="s">
        <v>1554</v>
      </c>
      <c r="F1175" s="184" t="s">
        <v>1553</v>
      </c>
      <c r="G1175" s="184"/>
      <c r="H1175" s="184" t="s">
        <v>236</v>
      </c>
      <c r="I1175" s="184" t="s">
        <v>1218</v>
      </c>
      <c r="J1175" s="649">
        <v>518</v>
      </c>
      <c r="K1175" s="484"/>
      <c r="L1175" s="484"/>
      <c r="M1175" s="484"/>
      <c r="N1175" s="174">
        <v>200</v>
      </c>
      <c r="O1175" s="174"/>
      <c r="P1175" s="174">
        <v>80</v>
      </c>
      <c r="Q1175" s="174"/>
      <c r="R1175" s="175" t="e">
        <f t="shared" si="126"/>
        <v>#DIV/0!</v>
      </c>
      <c r="S1175" s="175">
        <f t="shared" si="127"/>
        <v>0</v>
      </c>
      <c r="T1175" s="175" t="e">
        <f t="shared" si="128"/>
        <v>#DIV/0!</v>
      </c>
      <c r="U1175" s="176">
        <f>IF(N1175="nio",0,IF(N1175&gt;0,VLOOKUP(H1175,'3-Productie normen'!A:S,VLOOKUP(N1175,'3-Productie normen'!S:T,2,FALSE),FALSE)))</f>
        <v>0</v>
      </c>
      <c r="V1175" s="176">
        <f t="shared" si="129"/>
        <v>0</v>
      </c>
      <c r="W1175" s="176">
        <f t="shared" si="130"/>
        <v>0</v>
      </c>
      <c r="X1175" s="176">
        <f t="shared" si="131"/>
        <v>0</v>
      </c>
      <c r="Y1175" s="666">
        <f>VLOOKUP(H1175,'3-Productie normen'!A:S,13,FALSE)</f>
        <v>5</v>
      </c>
      <c r="Z1175" s="177"/>
      <c r="AB1175" s="138">
        <f t="shared" si="132"/>
        <v>145040</v>
      </c>
    </row>
    <row r="1176" spans="1:28" ht="14.1" customHeight="1">
      <c r="A1176" s="152">
        <v>1176</v>
      </c>
      <c r="B1176" s="171" t="s">
        <v>1009</v>
      </c>
      <c r="C1176" s="566" t="s">
        <v>1899</v>
      </c>
      <c r="D1176" s="526">
        <v>1</v>
      </c>
      <c r="E1176" s="526" t="s">
        <v>1555</v>
      </c>
      <c r="F1176" s="184" t="s">
        <v>1472</v>
      </c>
      <c r="G1176" s="184"/>
      <c r="H1176" s="184" t="s">
        <v>1472</v>
      </c>
      <c r="I1176" s="184" t="s">
        <v>1275</v>
      </c>
      <c r="J1176" s="649">
        <v>77.220001220703097</v>
      </c>
      <c r="K1176" s="484"/>
      <c r="L1176" s="484"/>
      <c r="M1176" s="484"/>
      <c r="N1176" s="174">
        <v>200</v>
      </c>
      <c r="O1176" s="174"/>
      <c r="P1176" s="174">
        <v>80</v>
      </c>
      <c r="Q1176" s="174"/>
      <c r="R1176" s="175" t="e">
        <f t="shared" si="126"/>
        <v>#DIV/0!</v>
      </c>
      <c r="S1176" s="175">
        <f t="shared" si="127"/>
        <v>0</v>
      </c>
      <c r="T1176" s="175" t="e">
        <f t="shared" si="128"/>
        <v>#DIV/0!</v>
      </c>
      <c r="U1176" s="176">
        <f>IF(N1176="nio",0,IF(N1176&gt;0,VLOOKUP(H1176,'3-Productie normen'!A:S,VLOOKUP(N1176,'3-Productie normen'!S:T,2,FALSE),FALSE)))</f>
        <v>0</v>
      </c>
      <c r="V1176" s="176">
        <f t="shared" si="129"/>
        <v>0</v>
      </c>
      <c r="W1176" s="176">
        <f t="shared" si="130"/>
        <v>0</v>
      </c>
      <c r="X1176" s="176">
        <f t="shared" si="131"/>
        <v>0</v>
      </c>
      <c r="Y1176" s="666">
        <f>VLOOKUP(H1176,'3-Productie normen'!A:S,13,FALSE)</f>
        <v>5</v>
      </c>
      <c r="Z1176" s="177"/>
      <c r="AB1176" s="138">
        <f t="shared" si="132"/>
        <v>21621.600341796868</v>
      </c>
    </row>
    <row r="1177" spans="1:28" ht="14.1" customHeight="1">
      <c r="A1177" s="152">
        <v>1177</v>
      </c>
      <c r="B1177" s="171" t="s">
        <v>1009</v>
      </c>
      <c r="C1177" s="566" t="s">
        <v>1899</v>
      </c>
      <c r="D1177" s="526">
        <v>1</v>
      </c>
      <c r="E1177" s="526" t="s">
        <v>1556</v>
      </c>
      <c r="F1177" s="184" t="s">
        <v>1472</v>
      </c>
      <c r="G1177" s="184"/>
      <c r="H1177" s="184" t="s">
        <v>1472</v>
      </c>
      <c r="I1177" s="184" t="s">
        <v>1275</v>
      </c>
      <c r="J1177" s="649">
        <v>72.269996643066406</v>
      </c>
      <c r="K1177" s="484"/>
      <c r="L1177" s="484"/>
      <c r="M1177" s="484"/>
      <c r="N1177" s="174">
        <v>200</v>
      </c>
      <c r="O1177" s="174"/>
      <c r="P1177" s="174">
        <v>80</v>
      </c>
      <c r="Q1177" s="174"/>
      <c r="R1177" s="175" t="e">
        <f t="shared" si="126"/>
        <v>#DIV/0!</v>
      </c>
      <c r="S1177" s="175">
        <f t="shared" si="127"/>
        <v>0</v>
      </c>
      <c r="T1177" s="175" t="e">
        <f t="shared" si="128"/>
        <v>#DIV/0!</v>
      </c>
      <c r="U1177" s="176">
        <f>IF(N1177="nio",0,IF(N1177&gt;0,VLOOKUP(H1177,'3-Productie normen'!A:S,VLOOKUP(N1177,'3-Productie normen'!S:T,2,FALSE),FALSE)))</f>
        <v>0</v>
      </c>
      <c r="V1177" s="176">
        <f t="shared" si="129"/>
        <v>0</v>
      </c>
      <c r="W1177" s="176">
        <f t="shared" si="130"/>
        <v>0</v>
      </c>
      <c r="X1177" s="176">
        <f t="shared" si="131"/>
        <v>0</v>
      </c>
      <c r="Y1177" s="666">
        <f>VLOOKUP(H1177,'3-Productie normen'!A:S,13,FALSE)</f>
        <v>5</v>
      </c>
      <c r="Z1177" s="177"/>
      <c r="AB1177" s="138">
        <f t="shared" si="132"/>
        <v>20235.599060058594</v>
      </c>
    </row>
    <row r="1178" spans="1:28" ht="14.1" customHeight="1">
      <c r="A1178" s="152">
        <v>1178</v>
      </c>
      <c r="B1178" s="171" t="s">
        <v>1009</v>
      </c>
      <c r="C1178" s="566" t="s">
        <v>1899</v>
      </c>
      <c r="D1178" s="526">
        <v>0</v>
      </c>
      <c r="E1178" s="526" t="s">
        <v>1557</v>
      </c>
      <c r="F1178" s="184" t="s">
        <v>557</v>
      </c>
      <c r="G1178" s="184"/>
      <c r="H1178" s="137" t="s">
        <v>1856</v>
      </c>
      <c r="I1178" s="184" t="s">
        <v>1275</v>
      </c>
      <c r="J1178" s="649">
        <v>67.440002441406307</v>
      </c>
      <c r="K1178" s="484"/>
      <c r="L1178" s="484"/>
      <c r="M1178" s="484"/>
      <c r="N1178" s="174">
        <v>200</v>
      </c>
      <c r="O1178" s="174"/>
      <c r="P1178" s="174">
        <v>80</v>
      </c>
      <c r="Q1178" s="174"/>
      <c r="R1178" s="175" t="e">
        <f t="shared" si="126"/>
        <v>#DIV/0!</v>
      </c>
      <c r="S1178" s="175">
        <f t="shared" si="127"/>
        <v>0</v>
      </c>
      <c r="T1178" s="175" t="e">
        <f t="shared" si="128"/>
        <v>#DIV/0!</v>
      </c>
      <c r="U1178" s="176">
        <f>IF(N1178="nio",0,IF(N1178&gt;0,VLOOKUP(H1178,'3-Productie normen'!A:S,VLOOKUP(N1178,'3-Productie normen'!S:T,2,FALSE),FALSE)))</f>
        <v>0</v>
      </c>
      <c r="V1178" s="176">
        <f t="shared" si="129"/>
        <v>0</v>
      </c>
      <c r="W1178" s="176">
        <f t="shared" si="130"/>
        <v>0</v>
      </c>
      <c r="X1178" s="176">
        <f t="shared" si="131"/>
        <v>0</v>
      </c>
      <c r="Y1178" s="666">
        <f>VLOOKUP(H1178,'3-Productie normen'!A:S,13,FALSE)</f>
        <v>5</v>
      </c>
      <c r="Z1178" s="177"/>
      <c r="AB1178" s="138">
        <f t="shared" si="132"/>
        <v>18883.200683593765</v>
      </c>
    </row>
    <row r="1179" spans="1:28" ht="14.1" customHeight="1">
      <c r="A1179" s="152">
        <v>1179</v>
      </c>
      <c r="B1179" s="171" t="s">
        <v>1009</v>
      </c>
      <c r="C1179" s="566" t="s">
        <v>1899</v>
      </c>
      <c r="D1179" s="526">
        <v>0</v>
      </c>
      <c r="E1179" s="526" t="s">
        <v>1558</v>
      </c>
      <c r="F1179" s="184" t="s">
        <v>1137</v>
      </c>
      <c r="G1179" s="184"/>
      <c r="H1179" s="184" t="s">
        <v>1258</v>
      </c>
      <c r="I1179" s="184" t="s">
        <v>1218</v>
      </c>
      <c r="J1179" s="649">
        <v>66.019996643066406</v>
      </c>
      <c r="K1179" s="484"/>
      <c r="L1179" s="484"/>
      <c r="M1179" s="484"/>
      <c r="N1179" s="174">
        <v>12</v>
      </c>
      <c r="O1179" s="174"/>
      <c r="P1179" s="174"/>
      <c r="Q1179" s="174"/>
      <c r="R1179" s="175" t="e">
        <f t="shared" si="126"/>
        <v>#DIV/0!</v>
      </c>
      <c r="S1179" s="175">
        <f t="shared" si="127"/>
        <v>0</v>
      </c>
      <c r="T1179" s="175">
        <f t="shared" si="128"/>
        <v>0</v>
      </c>
      <c r="U1179" s="176">
        <f>IF(N1179="nio",0,IF(N1179&gt;0,VLOOKUP(H1179,'3-Productie normen'!A:S,VLOOKUP(N1179,'3-Productie normen'!S:T,2,FALSE),FALSE)))</f>
        <v>0</v>
      </c>
      <c r="V1179" s="176">
        <f t="shared" si="129"/>
        <v>0</v>
      </c>
      <c r="W1179" s="176">
        <f t="shared" si="130"/>
        <v>0</v>
      </c>
      <c r="X1179" s="176">
        <f t="shared" si="131"/>
        <v>0</v>
      </c>
      <c r="Y1179" s="666">
        <f>VLOOKUP(H1179,'3-Productie normen'!A:S,13,FALSE)</f>
        <v>5</v>
      </c>
      <c r="Z1179" s="177"/>
      <c r="AB1179" s="138">
        <f t="shared" si="132"/>
        <v>792.23995971679688</v>
      </c>
    </row>
    <row r="1180" spans="1:28" ht="14.1" customHeight="1">
      <c r="A1180" s="152">
        <v>1180</v>
      </c>
      <c r="B1180" s="171" t="s">
        <v>1009</v>
      </c>
      <c r="C1180" s="566" t="s">
        <v>1899</v>
      </c>
      <c r="D1180" s="526">
        <v>0</v>
      </c>
      <c r="E1180" s="526" t="s">
        <v>1559</v>
      </c>
      <c r="F1180" s="184" t="s">
        <v>1137</v>
      </c>
      <c r="G1180" s="184"/>
      <c r="H1180" s="184" t="s">
        <v>1258</v>
      </c>
      <c r="I1180" s="184" t="s">
        <v>1218</v>
      </c>
      <c r="J1180" s="649">
        <v>59.470001220703097</v>
      </c>
      <c r="K1180" s="484"/>
      <c r="L1180" s="484"/>
      <c r="M1180" s="484"/>
      <c r="N1180" s="174">
        <v>12</v>
      </c>
      <c r="O1180" s="174"/>
      <c r="P1180" s="174"/>
      <c r="Q1180" s="174"/>
      <c r="R1180" s="175" t="e">
        <f t="shared" si="126"/>
        <v>#DIV/0!</v>
      </c>
      <c r="S1180" s="175">
        <f t="shared" si="127"/>
        <v>0</v>
      </c>
      <c r="T1180" s="175">
        <f t="shared" si="128"/>
        <v>0</v>
      </c>
      <c r="U1180" s="176">
        <f>IF(N1180="nio",0,IF(N1180&gt;0,VLOOKUP(H1180,'3-Productie normen'!A:S,VLOOKUP(N1180,'3-Productie normen'!S:T,2,FALSE),FALSE)))</f>
        <v>0</v>
      </c>
      <c r="V1180" s="176">
        <f t="shared" si="129"/>
        <v>0</v>
      </c>
      <c r="W1180" s="176">
        <f t="shared" si="130"/>
        <v>0</v>
      </c>
      <c r="X1180" s="176">
        <f t="shared" si="131"/>
        <v>0</v>
      </c>
      <c r="Y1180" s="666">
        <f>VLOOKUP(H1180,'3-Productie normen'!A:S,13,FALSE)</f>
        <v>5</v>
      </c>
      <c r="Z1180" s="177"/>
      <c r="AB1180" s="138">
        <f t="shared" si="132"/>
        <v>713.64001464843716</v>
      </c>
    </row>
    <row r="1181" spans="1:28" ht="14.1" customHeight="1">
      <c r="A1181" s="152">
        <v>1181</v>
      </c>
      <c r="B1181" s="171" t="s">
        <v>1009</v>
      </c>
      <c r="C1181" s="566" t="s">
        <v>1899</v>
      </c>
      <c r="D1181" s="526">
        <v>0</v>
      </c>
      <c r="E1181" s="526" t="s">
        <v>1560</v>
      </c>
      <c r="F1181" s="184" t="s">
        <v>1078</v>
      </c>
      <c r="G1181" s="184" t="s">
        <v>1561</v>
      </c>
      <c r="H1181" s="137" t="s">
        <v>1856</v>
      </c>
      <c r="I1181" s="184" t="s">
        <v>1275</v>
      </c>
      <c r="J1181" s="649">
        <v>52.540000915527301</v>
      </c>
      <c r="K1181" s="484"/>
      <c r="L1181" s="484"/>
      <c r="M1181" s="484"/>
      <c r="N1181" s="174">
        <v>200</v>
      </c>
      <c r="O1181" s="174"/>
      <c r="P1181" s="174">
        <v>80</v>
      </c>
      <c r="Q1181" s="174"/>
      <c r="R1181" s="175" t="e">
        <f t="shared" si="126"/>
        <v>#DIV/0!</v>
      </c>
      <c r="S1181" s="175">
        <f t="shared" si="127"/>
        <v>0</v>
      </c>
      <c r="T1181" s="175" t="e">
        <f t="shared" si="128"/>
        <v>#DIV/0!</v>
      </c>
      <c r="U1181" s="176">
        <f>IF(N1181="nio",0,IF(N1181&gt;0,VLOOKUP(H1181,'3-Productie normen'!A:S,VLOOKUP(N1181,'3-Productie normen'!S:T,2,FALSE),FALSE)))</f>
        <v>0</v>
      </c>
      <c r="V1181" s="176">
        <f t="shared" si="129"/>
        <v>0</v>
      </c>
      <c r="W1181" s="176">
        <f t="shared" si="130"/>
        <v>0</v>
      </c>
      <c r="X1181" s="176">
        <f t="shared" si="131"/>
        <v>0</v>
      </c>
      <c r="Y1181" s="666">
        <f>VLOOKUP(H1181,'3-Productie normen'!A:S,13,FALSE)</f>
        <v>5</v>
      </c>
      <c r="Z1181" s="177"/>
      <c r="AB1181" s="138">
        <f t="shared" si="132"/>
        <v>14711.200256347644</v>
      </c>
    </row>
    <row r="1182" spans="1:28" ht="14.1" customHeight="1">
      <c r="A1182" s="152">
        <v>1182</v>
      </c>
      <c r="B1182" s="171" t="s">
        <v>1009</v>
      </c>
      <c r="C1182" s="566" t="s">
        <v>1899</v>
      </c>
      <c r="D1182" s="526">
        <v>0</v>
      </c>
      <c r="E1182" s="526" t="s">
        <v>1562</v>
      </c>
      <c r="F1182" s="184" t="s">
        <v>110</v>
      </c>
      <c r="G1182" s="184"/>
      <c r="H1182" s="137" t="s">
        <v>110</v>
      </c>
      <c r="I1182" s="184" t="s">
        <v>1146</v>
      </c>
      <c r="J1182" s="649">
        <v>36</v>
      </c>
      <c r="K1182" s="484"/>
      <c r="L1182" s="484"/>
      <c r="M1182" s="484"/>
      <c r="N1182" s="174">
        <v>200</v>
      </c>
      <c r="O1182" s="174"/>
      <c r="P1182" s="174">
        <v>80</v>
      </c>
      <c r="Q1182" s="174"/>
      <c r="R1182" s="175" t="e">
        <f t="shared" si="126"/>
        <v>#DIV/0!</v>
      </c>
      <c r="S1182" s="175">
        <f t="shared" si="127"/>
        <v>0</v>
      </c>
      <c r="T1182" s="175" t="e">
        <f t="shared" si="128"/>
        <v>#DIV/0!</v>
      </c>
      <c r="U1182" s="176">
        <f>IF(N1182="nio",0,IF(N1182&gt;0,VLOOKUP(H1182,'3-Productie normen'!A:S,VLOOKUP(N1182,'3-Productie normen'!S:T,2,FALSE),FALSE)))</f>
        <v>0</v>
      </c>
      <c r="V1182" s="176">
        <f t="shared" si="129"/>
        <v>0</v>
      </c>
      <c r="W1182" s="176">
        <f t="shared" si="130"/>
        <v>0</v>
      </c>
      <c r="X1182" s="176">
        <f t="shared" si="131"/>
        <v>0</v>
      </c>
      <c r="Y1182" s="666">
        <f>VLOOKUP(H1182,'3-Productie normen'!A:S,13,FALSE)</f>
        <v>4</v>
      </c>
      <c r="Z1182" s="177"/>
      <c r="AB1182" s="138">
        <f t="shared" si="132"/>
        <v>10080</v>
      </c>
    </row>
    <row r="1183" spans="1:28" ht="14.1" customHeight="1">
      <c r="A1183" s="152">
        <v>1183</v>
      </c>
      <c r="B1183" s="171" t="s">
        <v>1009</v>
      </c>
      <c r="C1183" s="566" t="s">
        <v>1899</v>
      </c>
      <c r="D1183" s="526">
        <v>0</v>
      </c>
      <c r="E1183" s="526" t="s">
        <v>1563</v>
      </c>
      <c r="F1183" s="184" t="s">
        <v>112</v>
      </c>
      <c r="G1183" s="184" t="s">
        <v>1564</v>
      </c>
      <c r="H1183" s="184" t="s">
        <v>1</v>
      </c>
      <c r="I1183" s="184" t="s">
        <v>1275</v>
      </c>
      <c r="J1183" s="649">
        <v>26.659999847412099</v>
      </c>
      <c r="K1183" s="484"/>
      <c r="L1183" s="484"/>
      <c r="M1183" s="484"/>
      <c r="N1183" s="174">
        <v>200</v>
      </c>
      <c r="O1183" s="174"/>
      <c r="P1183" s="174">
        <v>80</v>
      </c>
      <c r="Q1183" s="174"/>
      <c r="R1183" s="175" t="e">
        <f t="shared" si="126"/>
        <v>#DIV/0!</v>
      </c>
      <c r="S1183" s="175">
        <f t="shared" si="127"/>
        <v>0</v>
      </c>
      <c r="T1183" s="175" t="e">
        <f t="shared" si="128"/>
        <v>#DIV/0!</v>
      </c>
      <c r="U1183" s="176">
        <f>IF(N1183="nio",0,IF(N1183&gt;0,VLOOKUP(H1183,'3-Productie normen'!A:S,VLOOKUP(N1183,'3-Productie normen'!S:T,2,FALSE),FALSE)))</f>
        <v>0</v>
      </c>
      <c r="V1183" s="176">
        <f t="shared" si="129"/>
        <v>0</v>
      </c>
      <c r="W1183" s="176">
        <f t="shared" si="130"/>
        <v>0</v>
      </c>
      <c r="X1183" s="176">
        <f t="shared" si="131"/>
        <v>0</v>
      </c>
      <c r="Y1183" s="666">
        <f>VLOOKUP(H1183,'3-Productie normen'!A:S,13,FALSE)</f>
        <v>3</v>
      </c>
      <c r="Z1183" s="177"/>
      <c r="AB1183" s="138">
        <f t="shared" si="132"/>
        <v>7464.7999572753879</v>
      </c>
    </row>
    <row r="1184" spans="1:28" ht="14.1" customHeight="1">
      <c r="A1184" s="152">
        <v>1184</v>
      </c>
      <c r="B1184" s="171" t="s">
        <v>1009</v>
      </c>
      <c r="C1184" s="566" t="s">
        <v>1899</v>
      </c>
      <c r="D1184" s="526">
        <v>0</v>
      </c>
      <c r="E1184" s="526" t="s">
        <v>1565</v>
      </c>
      <c r="F1184" s="184" t="s">
        <v>112</v>
      </c>
      <c r="G1184" s="184" t="s">
        <v>1566</v>
      </c>
      <c r="H1184" s="184" t="s">
        <v>1</v>
      </c>
      <c r="I1184" s="184" t="s">
        <v>1275</v>
      </c>
      <c r="J1184" s="649">
        <v>26.659999847412099</v>
      </c>
      <c r="K1184" s="484"/>
      <c r="L1184" s="484"/>
      <c r="M1184" s="484"/>
      <c r="N1184" s="174">
        <v>200</v>
      </c>
      <c r="O1184" s="174"/>
      <c r="P1184" s="174">
        <v>80</v>
      </c>
      <c r="Q1184" s="174"/>
      <c r="R1184" s="175" t="e">
        <f t="shared" si="126"/>
        <v>#DIV/0!</v>
      </c>
      <c r="S1184" s="175">
        <f t="shared" si="127"/>
        <v>0</v>
      </c>
      <c r="T1184" s="175" t="e">
        <f t="shared" si="128"/>
        <v>#DIV/0!</v>
      </c>
      <c r="U1184" s="176">
        <f>IF(N1184="nio",0,IF(N1184&gt;0,VLOOKUP(H1184,'3-Productie normen'!A:S,VLOOKUP(N1184,'3-Productie normen'!S:T,2,FALSE),FALSE)))</f>
        <v>0</v>
      </c>
      <c r="V1184" s="176">
        <f t="shared" si="129"/>
        <v>0</v>
      </c>
      <c r="W1184" s="176">
        <f t="shared" si="130"/>
        <v>0</v>
      </c>
      <c r="X1184" s="176">
        <f t="shared" si="131"/>
        <v>0</v>
      </c>
      <c r="Y1184" s="666">
        <f>VLOOKUP(H1184,'3-Productie normen'!A:S,13,FALSE)</f>
        <v>3</v>
      </c>
      <c r="Z1184" s="177"/>
      <c r="AB1184" s="138">
        <f t="shared" si="132"/>
        <v>7464.7999572753879</v>
      </c>
    </row>
    <row r="1185" spans="1:28" ht="14.1" customHeight="1">
      <c r="A1185" s="152">
        <v>1185</v>
      </c>
      <c r="B1185" s="171" t="s">
        <v>1009</v>
      </c>
      <c r="C1185" s="566" t="s">
        <v>1899</v>
      </c>
      <c r="D1185" s="526">
        <v>0</v>
      </c>
      <c r="E1185" s="526" t="s">
        <v>1567</v>
      </c>
      <c r="F1185" s="184" t="s">
        <v>112</v>
      </c>
      <c r="G1185" s="184" t="s">
        <v>1568</v>
      </c>
      <c r="H1185" s="184" t="s">
        <v>1</v>
      </c>
      <c r="I1185" s="184" t="s">
        <v>1275</v>
      </c>
      <c r="J1185" s="649">
        <v>26.659999847412099</v>
      </c>
      <c r="K1185" s="484"/>
      <c r="L1185" s="484"/>
      <c r="M1185" s="484"/>
      <c r="N1185" s="174">
        <v>200</v>
      </c>
      <c r="O1185" s="174"/>
      <c r="P1185" s="174">
        <v>80</v>
      </c>
      <c r="Q1185" s="174"/>
      <c r="R1185" s="175" t="e">
        <f t="shared" si="126"/>
        <v>#DIV/0!</v>
      </c>
      <c r="S1185" s="175">
        <f t="shared" si="127"/>
        <v>0</v>
      </c>
      <c r="T1185" s="175" t="e">
        <f t="shared" si="128"/>
        <v>#DIV/0!</v>
      </c>
      <c r="U1185" s="176">
        <f>IF(N1185="nio",0,IF(N1185&gt;0,VLOOKUP(H1185,'3-Productie normen'!A:S,VLOOKUP(N1185,'3-Productie normen'!S:T,2,FALSE),FALSE)))</f>
        <v>0</v>
      </c>
      <c r="V1185" s="176">
        <f t="shared" si="129"/>
        <v>0</v>
      </c>
      <c r="W1185" s="176">
        <f t="shared" si="130"/>
        <v>0</v>
      </c>
      <c r="X1185" s="176">
        <f t="shared" si="131"/>
        <v>0</v>
      </c>
      <c r="Y1185" s="666">
        <f>VLOOKUP(H1185,'3-Productie normen'!A:S,13,FALSE)</f>
        <v>3</v>
      </c>
      <c r="Z1185" s="177"/>
      <c r="AB1185" s="138">
        <f t="shared" si="132"/>
        <v>7464.7999572753879</v>
      </c>
    </row>
    <row r="1186" spans="1:28" ht="14.1" customHeight="1">
      <c r="A1186" s="152">
        <v>1186</v>
      </c>
      <c r="B1186" s="171" t="s">
        <v>1009</v>
      </c>
      <c r="C1186" s="566" t="s">
        <v>1899</v>
      </c>
      <c r="D1186" s="526">
        <v>0</v>
      </c>
      <c r="E1186" s="526" t="s">
        <v>1569</v>
      </c>
      <c r="F1186" s="184" t="s">
        <v>112</v>
      </c>
      <c r="G1186" s="184" t="s">
        <v>1570</v>
      </c>
      <c r="H1186" s="184" t="s">
        <v>1</v>
      </c>
      <c r="I1186" s="184" t="s">
        <v>1275</v>
      </c>
      <c r="J1186" s="649">
        <v>26.659999847412099</v>
      </c>
      <c r="K1186" s="484"/>
      <c r="L1186" s="484"/>
      <c r="M1186" s="484"/>
      <c r="N1186" s="174">
        <v>200</v>
      </c>
      <c r="O1186" s="174"/>
      <c r="P1186" s="174">
        <v>80</v>
      </c>
      <c r="Q1186" s="174"/>
      <c r="R1186" s="175" t="e">
        <f t="shared" si="126"/>
        <v>#DIV/0!</v>
      </c>
      <c r="S1186" s="175">
        <f t="shared" si="127"/>
        <v>0</v>
      </c>
      <c r="T1186" s="175" t="e">
        <f t="shared" si="128"/>
        <v>#DIV/0!</v>
      </c>
      <c r="U1186" s="176">
        <f>IF(N1186="nio",0,IF(N1186&gt;0,VLOOKUP(H1186,'3-Productie normen'!A:S,VLOOKUP(N1186,'3-Productie normen'!S:T,2,FALSE),FALSE)))</f>
        <v>0</v>
      </c>
      <c r="V1186" s="176">
        <f t="shared" si="129"/>
        <v>0</v>
      </c>
      <c r="W1186" s="176">
        <f t="shared" si="130"/>
        <v>0</v>
      </c>
      <c r="X1186" s="176">
        <f t="shared" si="131"/>
        <v>0</v>
      </c>
      <c r="Y1186" s="666">
        <f>VLOOKUP(H1186,'3-Productie normen'!A:S,13,FALSE)</f>
        <v>3</v>
      </c>
      <c r="Z1186" s="177"/>
      <c r="AB1186" s="138">
        <f t="shared" si="132"/>
        <v>7464.7999572753879</v>
      </c>
    </row>
    <row r="1187" spans="1:28" ht="14.1" customHeight="1">
      <c r="A1187" s="152">
        <v>1187</v>
      </c>
      <c r="B1187" s="171" t="s">
        <v>1009</v>
      </c>
      <c r="C1187" s="566" t="s">
        <v>1899</v>
      </c>
      <c r="D1187" s="526">
        <v>0</v>
      </c>
      <c r="E1187" s="526" t="s">
        <v>1571</v>
      </c>
      <c r="F1187" s="184" t="s">
        <v>1137</v>
      </c>
      <c r="G1187" s="184"/>
      <c r="H1187" s="184" t="s">
        <v>1258</v>
      </c>
      <c r="I1187" s="184" t="s">
        <v>1218</v>
      </c>
      <c r="J1187" s="649">
        <v>25.299999237060501</v>
      </c>
      <c r="K1187" s="484"/>
      <c r="L1187" s="484"/>
      <c r="M1187" s="484"/>
      <c r="N1187" s="174">
        <v>12</v>
      </c>
      <c r="O1187" s="174"/>
      <c r="P1187" s="174"/>
      <c r="Q1187" s="174"/>
      <c r="R1187" s="175" t="e">
        <f t="shared" si="126"/>
        <v>#DIV/0!</v>
      </c>
      <c r="S1187" s="175">
        <f t="shared" si="127"/>
        <v>0</v>
      </c>
      <c r="T1187" s="175">
        <f t="shared" si="128"/>
        <v>0</v>
      </c>
      <c r="U1187" s="176">
        <f>IF(N1187="nio",0,IF(N1187&gt;0,VLOOKUP(H1187,'3-Productie normen'!A:S,VLOOKUP(N1187,'3-Productie normen'!S:T,2,FALSE),FALSE)))</f>
        <v>0</v>
      </c>
      <c r="V1187" s="176">
        <f t="shared" si="129"/>
        <v>0</v>
      </c>
      <c r="W1187" s="176">
        <f t="shared" si="130"/>
        <v>0</v>
      </c>
      <c r="X1187" s="176">
        <f t="shared" si="131"/>
        <v>0</v>
      </c>
      <c r="Y1187" s="666">
        <f>VLOOKUP(H1187,'3-Productie normen'!A:S,13,FALSE)</f>
        <v>5</v>
      </c>
      <c r="Z1187" s="177"/>
      <c r="AB1187" s="138">
        <f t="shared" si="132"/>
        <v>303.59999084472599</v>
      </c>
    </row>
    <row r="1188" spans="1:28" ht="14.1" customHeight="1">
      <c r="A1188" s="152">
        <v>1188</v>
      </c>
      <c r="B1188" s="171" t="s">
        <v>1009</v>
      </c>
      <c r="C1188" s="566" t="s">
        <v>1899</v>
      </c>
      <c r="D1188" s="526">
        <v>1</v>
      </c>
      <c r="E1188" s="526" t="s">
        <v>1572</v>
      </c>
      <c r="F1188" s="184" t="s">
        <v>557</v>
      </c>
      <c r="G1188" s="184" t="s">
        <v>1060</v>
      </c>
      <c r="H1188" s="137" t="s">
        <v>1856</v>
      </c>
      <c r="I1188" s="184" t="s">
        <v>1275</v>
      </c>
      <c r="J1188" s="649">
        <v>18.959999084472699</v>
      </c>
      <c r="K1188" s="484"/>
      <c r="L1188" s="484"/>
      <c r="M1188" s="484"/>
      <c r="N1188" s="174">
        <v>200</v>
      </c>
      <c r="O1188" s="174"/>
      <c r="P1188" s="174">
        <v>80</v>
      </c>
      <c r="Q1188" s="174"/>
      <c r="R1188" s="175" t="e">
        <f t="shared" si="126"/>
        <v>#DIV/0!</v>
      </c>
      <c r="S1188" s="175">
        <f t="shared" si="127"/>
        <v>0</v>
      </c>
      <c r="T1188" s="175" t="e">
        <f t="shared" si="128"/>
        <v>#DIV/0!</v>
      </c>
      <c r="U1188" s="176">
        <f>IF(N1188="nio",0,IF(N1188&gt;0,VLOOKUP(H1188,'3-Productie normen'!A:S,VLOOKUP(N1188,'3-Productie normen'!S:T,2,FALSE),FALSE)))</f>
        <v>0</v>
      </c>
      <c r="V1188" s="176">
        <f t="shared" si="129"/>
        <v>0</v>
      </c>
      <c r="W1188" s="176">
        <f t="shared" si="130"/>
        <v>0</v>
      </c>
      <c r="X1188" s="176">
        <f t="shared" si="131"/>
        <v>0</v>
      </c>
      <c r="Y1188" s="666">
        <f>VLOOKUP(H1188,'3-Productie normen'!A:S,13,FALSE)</f>
        <v>5</v>
      </c>
      <c r="Z1188" s="177"/>
      <c r="AB1188" s="138">
        <f t="shared" si="132"/>
        <v>5308.7997436523556</v>
      </c>
    </row>
    <row r="1189" spans="1:28" ht="14.1" customHeight="1">
      <c r="A1189" s="152">
        <v>1189</v>
      </c>
      <c r="B1189" s="171" t="s">
        <v>1009</v>
      </c>
      <c r="C1189" s="566" t="s">
        <v>1899</v>
      </c>
      <c r="D1189" s="526">
        <v>0</v>
      </c>
      <c r="E1189" s="526" t="s">
        <v>1573</v>
      </c>
      <c r="F1189" s="184" t="s">
        <v>281</v>
      </c>
      <c r="G1189" s="184" t="s">
        <v>1574</v>
      </c>
      <c r="H1189" s="173" t="s">
        <v>1857</v>
      </c>
      <c r="I1189" s="184" t="s">
        <v>1275</v>
      </c>
      <c r="J1189" s="649">
        <v>17.950000762939499</v>
      </c>
      <c r="K1189" s="484"/>
      <c r="L1189" s="484"/>
      <c r="M1189" s="484"/>
      <c r="N1189" s="174">
        <v>200</v>
      </c>
      <c r="O1189" s="174"/>
      <c r="P1189" s="174"/>
      <c r="Q1189" s="174"/>
      <c r="R1189" s="175" t="e">
        <f t="shared" si="126"/>
        <v>#DIV/0!</v>
      </c>
      <c r="S1189" s="175">
        <f t="shared" si="127"/>
        <v>0</v>
      </c>
      <c r="T1189" s="175">
        <f t="shared" si="128"/>
        <v>0</v>
      </c>
      <c r="U1189" s="176">
        <f>IF(N1189="nio",0,IF(N1189&gt;0,VLOOKUP(H1189,'3-Productie normen'!A:S,VLOOKUP(N1189,'3-Productie normen'!S:T,2,FALSE),FALSE)))</f>
        <v>0</v>
      </c>
      <c r="V1189" s="176">
        <f t="shared" si="129"/>
        <v>0</v>
      </c>
      <c r="W1189" s="176">
        <f t="shared" si="130"/>
        <v>0</v>
      </c>
      <c r="X1189" s="176">
        <f t="shared" si="131"/>
        <v>0</v>
      </c>
      <c r="Y1189" s="666">
        <f>VLOOKUP(H1189,'3-Productie normen'!A:S,13,FALSE)</f>
        <v>1</v>
      </c>
      <c r="Z1189" s="177"/>
      <c r="AB1189" s="138">
        <f t="shared" si="132"/>
        <v>3590.0001525878997</v>
      </c>
    </row>
    <row r="1190" spans="1:28" ht="14.1" customHeight="1">
      <c r="A1190" s="152">
        <v>1190</v>
      </c>
      <c r="B1190" s="171" t="s">
        <v>1009</v>
      </c>
      <c r="C1190" s="566" t="s">
        <v>1899</v>
      </c>
      <c r="D1190" s="526">
        <v>0</v>
      </c>
      <c r="E1190" s="526" t="s">
        <v>1575</v>
      </c>
      <c r="F1190" s="184" t="s">
        <v>309</v>
      </c>
      <c r="G1190" s="184" t="s">
        <v>1576</v>
      </c>
      <c r="H1190" s="137" t="s">
        <v>18</v>
      </c>
      <c r="I1190" s="184" t="s">
        <v>1275</v>
      </c>
      <c r="J1190" s="649">
        <v>17.659999847412099</v>
      </c>
      <c r="K1190" s="484"/>
      <c r="L1190" s="484"/>
      <c r="M1190" s="484"/>
      <c r="N1190" s="174">
        <v>200</v>
      </c>
      <c r="O1190" s="174"/>
      <c r="P1190" s="174">
        <v>80</v>
      </c>
      <c r="Q1190" s="174"/>
      <c r="R1190" s="175" t="e">
        <f t="shared" si="126"/>
        <v>#DIV/0!</v>
      </c>
      <c r="S1190" s="175">
        <f t="shared" si="127"/>
        <v>0</v>
      </c>
      <c r="T1190" s="175" t="e">
        <f t="shared" si="128"/>
        <v>#DIV/0!</v>
      </c>
      <c r="U1190" s="176">
        <f>IF(N1190="nio",0,IF(N1190&gt;0,VLOOKUP(H1190,'3-Productie normen'!A:S,VLOOKUP(N1190,'3-Productie normen'!S:T,2,FALSE),FALSE)))</f>
        <v>0</v>
      </c>
      <c r="V1190" s="176">
        <f t="shared" si="129"/>
        <v>0</v>
      </c>
      <c r="W1190" s="176">
        <f t="shared" si="130"/>
        <v>0</v>
      </c>
      <c r="X1190" s="176">
        <f t="shared" si="131"/>
        <v>0</v>
      </c>
      <c r="Y1190" s="666">
        <f>VLOOKUP(H1190,'3-Productie normen'!A:S,13,FALSE)</f>
        <v>3</v>
      </c>
      <c r="Z1190" s="177"/>
      <c r="AB1190" s="138">
        <f t="shared" si="132"/>
        <v>4944.7999572753879</v>
      </c>
    </row>
    <row r="1191" spans="1:28" ht="14.1" customHeight="1">
      <c r="A1191" s="152">
        <v>1191</v>
      </c>
      <c r="B1191" s="171" t="s">
        <v>1009</v>
      </c>
      <c r="C1191" s="566" t="s">
        <v>1899</v>
      </c>
      <c r="D1191" s="526">
        <v>0</v>
      </c>
      <c r="E1191" s="526" t="s">
        <v>1577</v>
      </c>
      <c r="F1191" s="184" t="s">
        <v>112</v>
      </c>
      <c r="G1191" s="184" t="s">
        <v>1578</v>
      </c>
      <c r="H1191" s="184" t="s">
        <v>1</v>
      </c>
      <c r="I1191" s="184" t="s">
        <v>1275</v>
      </c>
      <c r="J1191" s="649">
        <v>14.180000305175801</v>
      </c>
      <c r="K1191" s="484"/>
      <c r="L1191" s="484"/>
      <c r="M1191" s="484"/>
      <c r="N1191" s="174">
        <v>200</v>
      </c>
      <c r="O1191" s="174"/>
      <c r="P1191" s="174">
        <v>80</v>
      </c>
      <c r="Q1191" s="174"/>
      <c r="R1191" s="175" t="e">
        <f t="shared" si="126"/>
        <v>#DIV/0!</v>
      </c>
      <c r="S1191" s="175">
        <f t="shared" si="127"/>
        <v>0</v>
      </c>
      <c r="T1191" s="175" t="e">
        <f t="shared" si="128"/>
        <v>#DIV/0!</v>
      </c>
      <c r="U1191" s="176">
        <f>IF(N1191="nio",0,IF(N1191&gt;0,VLOOKUP(H1191,'3-Productie normen'!A:S,VLOOKUP(N1191,'3-Productie normen'!S:T,2,FALSE),FALSE)))</f>
        <v>0</v>
      </c>
      <c r="V1191" s="176">
        <f t="shared" si="129"/>
        <v>0</v>
      </c>
      <c r="W1191" s="176">
        <f t="shared" si="130"/>
        <v>0</v>
      </c>
      <c r="X1191" s="176">
        <f t="shared" si="131"/>
        <v>0</v>
      </c>
      <c r="Y1191" s="666">
        <f>VLOOKUP(H1191,'3-Productie normen'!A:S,13,FALSE)</f>
        <v>3</v>
      </c>
      <c r="Z1191" s="177"/>
      <c r="AB1191" s="138">
        <f t="shared" si="132"/>
        <v>3970.4000854492242</v>
      </c>
    </row>
    <row r="1192" spans="1:28" ht="14.1" customHeight="1">
      <c r="A1192" s="152">
        <v>1192</v>
      </c>
      <c r="B1192" s="171" t="s">
        <v>1009</v>
      </c>
      <c r="C1192" s="566" t="s">
        <v>1899</v>
      </c>
      <c r="D1192" s="526">
        <v>0</v>
      </c>
      <c r="E1192" s="526" t="s">
        <v>1579</v>
      </c>
      <c r="F1192" s="184" t="s">
        <v>309</v>
      </c>
      <c r="G1192" s="184" t="s">
        <v>1580</v>
      </c>
      <c r="H1192" s="137" t="s">
        <v>18</v>
      </c>
      <c r="I1192" s="184" t="s">
        <v>1275</v>
      </c>
      <c r="J1192" s="649">
        <v>12.069999694824199</v>
      </c>
      <c r="K1192" s="484"/>
      <c r="L1192" s="484"/>
      <c r="M1192" s="484"/>
      <c r="N1192" s="174">
        <v>200</v>
      </c>
      <c r="O1192" s="174"/>
      <c r="P1192" s="174">
        <v>80</v>
      </c>
      <c r="Q1192" s="174"/>
      <c r="R1192" s="175" t="e">
        <f t="shared" si="126"/>
        <v>#DIV/0!</v>
      </c>
      <c r="S1192" s="175">
        <f t="shared" si="127"/>
        <v>0</v>
      </c>
      <c r="T1192" s="175" t="e">
        <f t="shared" si="128"/>
        <v>#DIV/0!</v>
      </c>
      <c r="U1192" s="176">
        <f>IF(N1192="nio",0,IF(N1192&gt;0,VLOOKUP(H1192,'3-Productie normen'!A:S,VLOOKUP(N1192,'3-Productie normen'!S:T,2,FALSE),FALSE)))</f>
        <v>0</v>
      </c>
      <c r="V1192" s="176">
        <f t="shared" si="129"/>
        <v>0</v>
      </c>
      <c r="W1192" s="176">
        <f t="shared" si="130"/>
        <v>0</v>
      </c>
      <c r="X1192" s="176">
        <f t="shared" si="131"/>
        <v>0</v>
      </c>
      <c r="Y1192" s="666">
        <f>VLOOKUP(H1192,'3-Productie normen'!A:S,13,FALSE)</f>
        <v>3</v>
      </c>
      <c r="Z1192" s="177"/>
      <c r="AB1192" s="138">
        <f t="shared" si="132"/>
        <v>3379.5999145507758</v>
      </c>
    </row>
    <row r="1193" spans="1:28" ht="14.1" customHeight="1">
      <c r="A1193" s="152">
        <v>1193</v>
      </c>
      <c r="B1193" s="171" t="s">
        <v>1009</v>
      </c>
      <c r="C1193" s="566" t="s">
        <v>1899</v>
      </c>
      <c r="D1193" s="526">
        <v>0</v>
      </c>
      <c r="E1193" s="526" t="s">
        <v>1581</v>
      </c>
      <c r="F1193" s="184" t="s">
        <v>112</v>
      </c>
      <c r="G1193" s="184" t="s">
        <v>1582</v>
      </c>
      <c r="H1193" s="184" t="s">
        <v>1</v>
      </c>
      <c r="I1193" s="184" t="s">
        <v>1275</v>
      </c>
      <c r="J1193" s="649">
        <v>9.1700000762939506</v>
      </c>
      <c r="K1193" s="484"/>
      <c r="L1193" s="484"/>
      <c r="M1193" s="484"/>
      <c r="N1193" s="174">
        <v>200</v>
      </c>
      <c r="O1193" s="174"/>
      <c r="P1193" s="174">
        <v>80</v>
      </c>
      <c r="Q1193" s="174"/>
      <c r="R1193" s="175" t="e">
        <f t="shared" si="126"/>
        <v>#DIV/0!</v>
      </c>
      <c r="S1193" s="175">
        <f t="shared" si="127"/>
        <v>0</v>
      </c>
      <c r="T1193" s="175" t="e">
        <f t="shared" si="128"/>
        <v>#DIV/0!</v>
      </c>
      <c r="U1193" s="176">
        <f>IF(N1193="nio",0,IF(N1193&gt;0,VLOOKUP(H1193,'3-Productie normen'!A:S,VLOOKUP(N1193,'3-Productie normen'!S:T,2,FALSE),FALSE)))</f>
        <v>0</v>
      </c>
      <c r="V1193" s="176">
        <f t="shared" si="129"/>
        <v>0</v>
      </c>
      <c r="W1193" s="176">
        <f t="shared" si="130"/>
        <v>0</v>
      </c>
      <c r="X1193" s="176">
        <f t="shared" si="131"/>
        <v>0</v>
      </c>
      <c r="Y1193" s="666">
        <f>VLOOKUP(H1193,'3-Productie normen'!A:S,13,FALSE)</f>
        <v>3</v>
      </c>
      <c r="Z1193" s="177"/>
      <c r="AB1193" s="138">
        <f t="shared" si="132"/>
        <v>2567.6000213623061</v>
      </c>
    </row>
    <row r="1194" spans="1:28" ht="14.1" customHeight="1">
      <c r="A1194" s="152">
        <v>1194</v>
      </c>
      <c r="B1194" s="171" t="s">
        <v>1009</v>
      </c>
      <c r="C1194" s="566" t="s">
        <v>1899</v>
      </c>
      <c r="D1194" s="526">
        <v>1</v>
      </c>
      <c r="E1194" s="526" t="s">
        <v>1583</v>
      </c>
      <c r="F1194" s="184" t="s">
        <v>355</v>
      </c>
      <c r="G1194" s="184"/>
      <c r="H1194" s="137" t="s">
        <v>368</v>
      </c>
      <c r="I1194" s="184" t="s">
        <v>1275</v>
      </c>
      <c r="J1194" s="649">
        <v>8.5</v>
      </c>
      <c r="K1194" s="484"/>
      <c r="L1194" s="484"/>
      <c r="M1194" s="484"/>
      <c r="N1194" s="174">
        <v>200</v>
      </c>
      <c r="O1194" s="174"/>
      <c r="P1194" s="174">
        <v>80</v>
      </c>
      <c r="Q1194" s="174"/>
      <c r="R1194" s="175" t="e">
        <f t="shared" si="126"/>
        <v>#DIV/0!</v>
      </c>
      <c r="S1194" s="175">
        <f t="shared" si="127"/>
        <v>0</v>
      </c>
      <c r="T1194" s="175" t="e">
        <f t="shared" si="128"/>
        <v>#DIV/0!</v>
      </c>
      <c r="U1194" s="176">
        <f>IF(N1194="nio",0,IF(N1194&gt;0,VLOOKUP(H1194,'3-Productie normen'!A:S,VLOOKUP(N1194,'3-Productie normen'!S:T,2,FALSE),FALSE)))</f>
        <v>0</v>
      </c>
      <c r="V1194" s="176">
        <f t="shared" si="129"/>
        <v>0</v>
      </c>
      <c r="W1194" s="176">
        <f t="shared" si="130"/>
        <v>0</v>
      </c>
      <c r="X1194" s="176">
        <f t="shared" si="131"/>
        <v>0</v>
      </c>
      <c r="Y1194" s="666">
        <f>VLOOKUP(H1194,'3-Productie normen'!A:S,13,FALSE)</f>
        <v>5</v>
      </c>
      <c r="Z1194" s="177"/>
      <c r="AB1194" s="138">
        <f t="shared" si="132"/>
        <v>2380</v>
      </c>
    </row>
    <row r="1195" spans="1:28" ht="14.1" customHeight="1">
      <c r="A1195" s="152">
        <v>1195</v>
      </c>
      <c r="B1195" s="171" t="s">
        <v>1009</v>
      </c>
      <c r="C1195" s="566" t="s">
        <v>1899</v>
      </c>
      <c r="D1195" s="526">
        <v>0</v>
      </c>
      <c r="E1195" s="526" t="s">
        <v>1584</v>
      </c>
      <c r="F1195" s="184" t="s">
        <v>235</v>
      </c>
      <c r="G1195" s="184" t="s">
        <v>393</v>
      </c>
      <c r="H1195" s="184" t="s">
        <v>458</v>
      </c>
      <c r="I1195" s="184" t="s">
        <v>1275</v>
      </c>
      <c r="J1195" s="649">
        <v>7.1300001144409197</v>
      </c>
      <c r="K1195" s="484"/>
      <c r="L1195" s="484"/>
      <c r="M1195" s="484"/>
      <c r="N1195" s="174">
        <v>12</v>
      </c>
      <c r="O1195" s="174"/>
      <c r="P1195" s="174"/>
      <c r="Q1195" s="174"/>
      <c r="R1195" s="175" t="e">
        <f t="shared" si="126"/>
        <v>#DIV/0!</v>
      </c>
      <c r="S1195" s="175">
        <f t="shared" si="127"/>
        <v>0</v>
      </c>
      <c r="T1195" s="175">
        <f t="shared" si="128"/>
        <v>0</v>
      </c>
      <c r="U1195" s="176">
        <f>IF(N1195="nio",0,IF(N1195&gt;0,VLOOKUP(H1195,'3-Productie normen'!A:S,VLOOKUP(N1195,'3-Productie normen'!S:T,2,FALSE),FALSE)))</f>
        <v>0</v>
      </c>
      <c r="V1195" s="176">
        <f t="shared" si="129"/>
        <v>0</v>
      </c>
      <c r="W1195" s="176">
        <f t="shared" si="130"/>
        <v>0</v>
      </c>
      <c r="X1195" s="176">
        <f t="shared" si="131"/>
        <v>0</v>
      </c>
      <c r="Y1195" s="666">
        <f>VLOOKUP(H1195,'3-Productie normen'!A:S,13,FALSE)</f>
        <v>5</v>
      </c>
      <c r="Z1195" s="177"/>
      <c r="AB1195" s="138">
        <f t="shared" si="132"/>
        <v>85.560001373291044</v>
      </c>
    </row>
    <row r="1196" spans="1:28" ht="14.1" customHeight="1">
      <c r="A1196" s="152">
        <v>1196</v>
      </c>
      <c r="B1196" s="171" t="s">
        <v>1009</v>
      </c>
      <c r="C1196" s="566" t="s">
        <v>1899</v>
      </c>
      <c r="D1196" s="526">
        <v>1</v>
      </c>
      <c r="E1196" s="526"/>
      <c r="F1196" s="184" t="s">
        <v>355</v>
      </c>
      <c r="G1196" s="184" t="s">
        <v>1585</v>
      </c>
      <c r="H1196" s="137" t="s">
        <v>368</v>
      </c>
      <c r="I1196" s="184" t="s">
        <v>1275</v>
      </c>
      <c r="J1196" s="649">
        <v>6.4499998092651403</v>
      </c>
      <c r="K1196" s="484"/>
      <c r="L1196" s="484"/>
      <c r="M1196" s="484"/>
      <c r="N1196" s="174">
        <v>200</v>
      </c>
      <c r="O1196" s="174"/>
      <c r="P1196" s="174">
        <v>80</v>
      </c>
      <c r="Q1196" s="174"/>
      <c r="R1196" s="175" t="e">
        <f t="shared" si="126"/>
        <v>#DIV/0!</v>
      </c>
      <c r="S1196" s="175">
        <f t="shared" si="127"/>
        <v>0</v>
      </c>
      <c r="T1196" s="175" t="e">
        <f t="shared" si="128"/>
        <v>#DIV/0!</v>
      </c>
      <c r="U1196" s="176">
        <f>IF(N1196="nio",0,IF(N1196&gt;0,VLOOKUP(H1196,'3-Productie normen'!A:S,VLOOKUP(N1196,'3-Productie normen'!S:T,2,FALSE),FALSE)))</f>
        <v>0</v>
      </c>
      <c r="V1196" s="176">
        <f t="shared" si="129"/>
        <v>0</v>
      </c>
      <c r="W1196" s="176">
        <f t="shared" si="130"/>
        <v>0</v>
      </c>
      <c r="X1196" s="176">
        <f t="shared" si="131"/>
        <v>0</v>
      </c>
      <c r="Y1196" s="666">
        <f>VLOOKUP(H1196,'3-Productie normen'!A:S,13,FALSE)</f>
        <v>5</v>
      </c>
      <c r="Z1196" s="177"/>
      <c r="AB1196" s="138">
        <f t="shared" si="132"/>
        <v>1805.9999465942392</v>
      </c>
    </row>
    <row r="1197" spans="1:28" ht="14.1" customHeight="1">
      <c r="A1197" s="152">
        <v>1197</v>
      </c>
      <c r="B1197" s="171" t="s">
        <v>1009</v>
      </c>
      <c r="C1197" s="566" t="s">
        <v>1899</v>
      </c>
      <c r="D1197" s="526">
        <v>0</v>
      </c>
      <c r="E1197" s="526" t="s">
        <v>1586</v>
      </c>
      <c r="F1197" s="184" t="s">
        <v>110</v>
      </c>
      <c r="G1197" s="184" t="s">
        <v>1587</v>
      </c>
      <c r="H1197" s="137" t="s">
        <v>110</v>
      </c>
      <c r="I1197" s="184" t="s">
        <v>1218</v>
      </c>
      <c r="J1197" s="649">
        <v>6.4499998092651403</v>
      </c>
      <c r="K1197" s="484"/>
      <c r="L1197" s="484"/>
      <c r="M1197" s="484"/>
      <c r="N1197" s="174">
        <v>200</v>
      </c>
      <c r="O1197" s="174"/>
      <c r="P1197" s="174">
        <v>80</v>
      </c>
      <c r="Q1197" s="174"/>
      <c r="R1197" s="175" t="e">
        <f t="shared" si="126"/>
        <v>#DIV/0!</v>
      </c>
      <c r="S1197" s="175">
        <f t="shared" si="127"/>
        <v>0</v>
      </c>
      <c r="T1197" s="175" t="e">
        <f t="shared" si="128"/>
        <v>#DIV/0!</v>
      </c>
      <c r="U1197" s="176">
        <f>IF(N1197="nio",0,IF(N1197&gt;0,VLOOKUP(H1197,'3-Productie normen'!A:S,VLOOKUP(N1197,'3-Productie normen'!S:T,2,FALSE),FALSE)))</f>
        <v>0</v>
      </c>
      <c r="V1197" s="176">
        <f t="shared" si="129"/>
        <v>0</v>
      </c>
      <c r="W1197" s="176">
        <f t="shared" si="130"/>
        <v>0</v>
      </c>
      <c r="X1197" s="176">
        <f t="shared" si="131"/>
        <v>0</v>
      </c>
      <c r="Y1197" s="666">
        <f>VLOOKUP(H1197,'3-Productie normen'!A:S,13,FALSE)</f>
        <v>4</v>
      </c>
      <c r="Z1197" s="177"/>
      <c r="AB1197" s="138">
        <f t="shared" si="132"/>
        <v>1805.9999465942392</v>
      </c>
    </row>
    <row r="1198" spans="1:28" ht="14.1" customHeight="1">
      <c r="A1198" s="152">
        <v>1198</v>
      </c>
      <c r="B1198" s="171" t="s">
        <v>1009</v>
      </c>
      <c r="C1198" s="566" t="s">
        <v>1899</v>
      </c>
      <c r="D1198" s="526">
        <v>0</v>
      </c>
      <c r="E1198" s="526" t="s">
        <v>1588</v>
      </c>
      <c r="F1198" s="184" t="s">
        <v>377</v>
      </c>
      <c r="G1198" s="184" t="s">
        <v>1589</v>
      </c>
      <c r="H1198" s="184" t="s">
        <v>18</v>
      </c>
      <c r="I1198" s="184" t="s">
        <v>1275</v>
      </c>
      <c r="J1198" s="649">
        <v>4.3400001525878897</v>
      </c>
      <c r="K1198" s="484"/>
      <c r="L1198" s="484"/>
      <c r="M1198" s="484"/>
      <c r="N1198" s="174">
        <v>200</v>
      </c>
      <c r="O1198" s="174"/>
      <c r="P1198" s="174">
        <v>80</v>
      </c>
      <c r="Q1198" s="174"/>
      <c r="R1198" s="175" t="e">
        <f t="shared" si="126"/>
        <v>#DIV/0!</v>
      </c>
      <c r="S1198" s="175">
        <f t="shared" si="127"/>
        <v>0</v>
      </c>
      <c r="T1198" s="175" t="e">
        <f t="shared" si="128"/>
        <v>#DIV/0!</v>
      </c>
      <c r="U1198" s="176">
        <f>IF(N1198="nio",0,IF(N1198&gt;0,VLOOKUP(H1198,'3-Productie normen'!A:S,VLOOKUP(N1198,'3-Productie normen'!S:T,2,FALSE),FALSE)))</f>
        <v>0</v>
      </c>
      <c r="V1198" s="176">
        <f t="shared" si="129"/>
        <v>0</v>
      </c>
      <c r="W1198" s="176">
        <f t="shared" si="130"/>
        <v>0</v>
      </c>
      <c r="X1198" s="176">
        <f t="shared" si="131"/>
        <v>0</v>
      </c>
      <c r="Y1198" s="666">
        <f>VLOOKUP(H1198,'3-Productie normen'!A:S,13,FALSE)</f>
        <v>3</v>
      </c>
      <c r="Z1198" s="177"/>
      <c r="AB1198" s="138">
        <f t="shared" si="132"/>
        <v>1215.2000427246091</v>
      </c>
    </row>
    <row r="1199" spans="1:28" ht="14.1" customHeight="1">
      <c r="A1199" s="152">
        <v>1199</v>
      </c>
      <c r="B1199" s="171" t="s">
        <v>1009</v>
      </c>
      <c r="C1199" s="566" t="s">
        <v>1899</v>
      </c>
      <c r="D1199" s="526">
        <v>0</v>
      </c>
      <c r="E1199" s="526" t="s">
        <v>1590</v>
      </c>
      <c r="F1199" s="184" t="s">
        <v>377</v>
      </c>
      <c r="G1199" s="184" t="s">
        <v>1591</v>
      </c>
      <c r="H1199" s="184" t="s">
        <v>18</v>
      </c>
      <c r="I1199" s="184" t="s">
        <v>1275</v>
      </c>
      <c r="J1199" s="649">
        <v>4.3400001525878897</v>
      </c>
      <c r="K1199" s="484"/>
      <c r="L1199" s="484"/>
      <c r="M1199" s="484"/>
      <c r="N1199" s="174">
        <v>200</v>
      </c>
      <c r="O1199" s="174"/>
      <c r="P1199" s="174">
        <v>80</v>
      </c>
      <c r="Q1199" s="174"/>
      <c r="R1199" s="175" t="e">
        <f t="shared" si="126"/>
        <v>#DIV/0!</v>
      </c>
      <c r="S1199" s="175">
        <f t="shared" si="127"/>
        <v>0</v>
      </c>
      <c r="T1199" s="175" t="e">
        <f t="shared" si="128"/>
        <v>#DIV/0!</v>
      </c>
      <c r="U1199" s="176">
        <f>IF(N1199="nio",0,IF(N1199&gt;0,VLOOKUP(H1199,'3-Productie normen'!A:S,VLOOKUP(N1199,'3-Productie normen'!S:T,2,FALSE),FALSE)))</f>
        <v>0</v>
      </c>
      <c r="V1199" s="176">
        <f t="shared" si="129"/>
        <v>0</v>
      </c>
      <c r="W1199" s="176">
        <f t="shared" si="130"/>
        <v>0</v>
      </c>
      <c r="X1199" s="176">
        <f t="shared" si="131"/>
        <v>0</v>
      </c>
      <c r="Y1199" s="666">
        <f>VLOOKUP(H1199,'3-Productie normen'!A:S,13,FALSE)</f>
        <v>3</v>
      </c>
      <c r="Z1199" s="177"/>
      <c r="AB1199" s="138">
        <f t="shared" si="132"/>
        <v>1215.2000427246091</v>
      </c>
    </row>
    <row r="1200" spans="1:28" ht="14.1" customHeight="1">
      <c r="A1200" s="152">
        <v>1200</v>
      </c>
      <c r="B1200" s="171" t="s">
        <v>1009</v>
      </c>
      <c r="C1200" s="566" t="s">
        <v>1899</v>
      </c>
      <c r="D1200" s="526">
        <v>0</v>
      </c>
      <c r="E1200" s="526" t="s">
        <v>1592</v>
      </c>
      <c r="F1200" s="184" t="s">
        <v>377</v>
      </c>
      <c r="G1200" s="184" t="s">
        <v>1593</v>
      </c>
      <c r="H1200" s="184" t="s">
        <v>18</v>
      </c>
      <c r="I1200" s="184" t="s">
        <v>1275</v>
      </c>
      <c r="J1200" s="649">
        <v>4.3400001525878897</v>
      </c>
      <c r="K1200" s="484"/>
      <c r="L1200" s="484"/>
      <c r="M1200" s="484"/>
      <c r="N1200" s="174">
        <v>200</v>
      </c>
      <c r="O1200" s="174"/>
      <c r="P1200" s="174">
        <v>80</v>
      </c>
      <c r="Q1200" s="174"/>
      <c r="R1200" s="175" t="e">
        <f t="shared" si="126"/>
        <v>#DIV/0!</v>
      </c>
      <c r="S1200" s="175">
        <f t="shared" si="127"/>
        <v>0</v>
      </c>
      <c r="T1200" s="175" t="e">
        <f t="shared" si="128"/>
        <v>#DIV/0!</v>
      </c>
      <c r="U1200" s="176">
        <f>IF(N1200="nio",0,IF(N1200&gt;0,VLOOKUP(H1200,'3-Productie normen'!A:S,VLOOKUP(N1200,'3-Productie normen'!S:T,2,FALSE),FALSE)))</f>
        <v>0</v>
      </c>
      <c r="V1200" s="176">
        <f t="shared" si="129"/>
        <v>0</v>
      </c>
      <c r="W1200" s="176">
        <f t="shared" si="130"/>
        <v>0</v>
      </c>
      <c r="X1200" s="176">
        <f t="shared" si="131"/>
        <v>0</v>
      </c>
      <c r="Y1200" s="666">
        <f>VLOOKUP(H1200,'3-Productie normen'!A:S,13,FALSE)</f>
        <v>3</v>
      </c>
      <c r="Z1200" s="177"/>
      <c r="AB1200" s="138">
        <f t="shared" si="132"/>
        <v>1215.2000427246091</v>
      </c>
    </row>
    <row r="1201" spans="1:28" ht="14.1" customHeight="1">
      <c r="A1201" s="152">
        <v>1201</v>
      </c>
      <c r="B1201" s="171" t="s">
        <v>1009</v>
      </c>
      <c r="C1201" s="566" t="s">
        <v>1899</v>
      </c>
      <c r="D1201" s="526">
        <v>0</v>
      </c>
      <c r="E1201" s="526" t="s">
        <v>1594</v>
      </c>
      <c r="F1201" s="184" t="s">
        <v>377</v>
      </c>
      <c r="G1201" s="184" t="s">
        <v>1595</v>
      </c>
      <c r="H1201" s="184" t="s">
        <v>18</v>
      </c>
      <c r="I1201" s="184" t="s">
        <v>1275</v>
      </c>
      <c r="J1201" s="649">
        <v>4.3400001525878897</v>
      </c>
      <c r="K1201" s="484"/>
      <c r="L1201" s="484"/>
      <c r="M1201" s="484"/>
      <c r="N1201" s="174">
        <v>200</v>
      </c>
      <c r="O1201" s="174"/>
      <c r="P1201" s="174">
        <v>80</v>
      </c>
      <c r="Q1201" s="174"/>
      <c r="R1201" s="175" t="e">
        <f t="shared" si="126"/>
        <v>#DIV/0!</v>
      </c>
      <c r="S1201" s="175">
        <f t="shared" si="127"/>
        <v>0</v>
      </c>
      <c r="T1201" s="175" t="e">
        <f t="shared" si="128"/>
        <v>#DIV/0!</v>
      </c>
      <c r="U1201" s="176">
        <f>IF(N1201="nio",0,IF(N1201&gt;0,VLOOKUP(H1201,'3-Productie normen'!A:S,VLOOKUP(N1201,'3-Productie normen'!S:T,2,FALSE),FALSE)))</f>
        <v>0</v>
      </c>
      <c r="V1201" s="176">
        <f t="shared" si="129"/>
        <v>0</v>
      </c>
      <c r="W1201" s="176">
        <f t="shared" si="130"/>
        <v>0</v>
      </c>
      <c r="X1201" s="176">
        <f t="shared" si="131"/>
        <v>0</v>
      </c>
      <c r="Y1201" s="666">
        <f>VLOOKUP(H1201,'3-Productie normen'!A:S,13,FALSE)</f>
        <v>3</v>
      </c>
      <c r="Z1201" s="177"/>
      <c r="AB1201" s="138">
        <f t="shared" si="132"/>
        <v>1215.2000427246091</v>
      </c>
    </row>
    <row r="1202" spans="1:28" ht="14.1" customHeight="1">
      <c r="A1202" s="152">
        <v>1202</v>
      </c>
      <c r="B1202" s="171" t="s">
        <v>1009</v>
      </c>
      <c r="C1202" s="566" t="s">
        <v>1899</v>
      </c>
      <c r="D1202" s="526">
        <v>0</v>
      </c>
      <c r="E1202" s="526" t="s">
        <v>1596</v>
      </c>
      <c r="F1202" s="184" t="s">
        <v>309</v>
      </c>
      <c r="G1202" s="184" t="s">
        <v>1597</v>
      </c>
      <c r="H1202" s="137" t="s">
        <v>18</v>
      </c>
      <c r="I1202" s="184" t="s">
        <v>1275</v>
      </c>
      <c r="J1202" s="649">
        <v>3.6800000667571999</v>
      </c>
      <c r="K1202" s="484"/>
      <c r="L1202" s="484"/>
      <c r="M1202" s="484"/>
      <c r="N1202" s="174">
        <v>200</v>
      </c>
      <c r="O1202" s="174"/>
      <c r="P1202" s="174">
        <v>80</v>
      </c>
      <c r="Q1202" s="174"/>
      <c r="R1202" s="175" t="e">
        <f t="shared" si="126"/>
        <v>#DIV/0!</v>
      </c>
      <c r="S1202" s="175">
        <f t="shared" si="127"/>
        <v>0</v>
      </c>
      <c r="T1202" s="175" t="e">
        <f t="shared" si="128"/>
        <v>#DIV/0!</v>
      </c>
      <c r="U1202" s="176">
        <f>IF(N1202="nio",0,IF(N1202&gt;0,VLOOKUP(H1202,'3-Productie normen'!A:S,VLOOKUP(N1202,'3-Productie normen'!S:T,2,FALSE),FALSE)))</f>
        <v>0</v>
      </c>
      <c r="V1202" s="176">
        <f t="shared" si="129"/>
        <v>0</v>
      </c>
      <c r="W1202" s="176">
        <f t="shared" si="130"/>
        <v>0</v>
      </c>
      <c r="X1202" s="176">
        <f t="shared" si="131"/>
        <v>0</v>
      </c>
      <c r="Y1202" s="666">
        <f>VLOOKUP(H1202,'3-Productie normen'!A:S,13,FALSE)</f>
        <v>3</v>
      </c>
      <c r="Z1202" s="177"/>
      <c r="AB1202" s="138">
        <f t="shared" si="132"/>
        <v>1030.4000186920159</v>
      </c>
    </row>
    <row r="1203" spans="1:28" ht="14.1" customHeight="1">
      <c r="A1203" s="152">
        <v>1203</v>
      </c>
      <c r="B1203" s="171" t="s">
        <v>1009</v>
      </c>
      <c r="C1203" s="566" t="s">
        <v>1899</v>
      </c>
      <c r="D1203" s="526">
        <v>0</v>
      </c>
      <c r="E1203" s="526" t="s">
        <v>1598</v>
      </c>
      <c r="F1203" s="184" t="s">
        <v>377</v>
      </c>
      <c r="G1203" s="184" t="s">
        <v>1589</v>
      </c>
      <c r="H1203" s="184" t="s">
        <v>18</v>
      </c>
      <c r="I1203" s="184" t="s">
        <v>1275</v>
      </c>
      <c r="J1203" s="649">
        <v>2.7300000190734899</v>
      </c>
      <c r="K1203" s="484"/>
      <c r="L1203" s="484"/>
      <c r="M1203" s="484"/>
      <c r="N1203" s="174">
        <v>200</v>
      </c>
      <c r="O1203" s="174"/>
      <c r="P1203" s="174">
        <v>80</v>
      </c>
      <c r="Q1203" s="174"/>
      <c r="R1203" s="175" t="e">
        <f t="shared" si="126"/>
        <v>#DIV/0!</v>
      </c>
      <c r="S1203" s="175">
        <f t="shared" si="127"/>
        <v>0</v>
      </c>
      <c r="T1203" s="175" t="e">
        <f t="shared" si="128"/>
        <v>#DIV/0!</v>
      </c>
      <c r="U1203" s="176">
        <f>IF(N1203="nio",0,IF(N1203&gt;0,VLOOKUP(H1203,'3-Productie normen'!A:S,VLOOKUP(N1203,'3-Productie normen'!S:T,2,FALSE),FALSE)))</f>
        <v>0</v>
      </c>
      <c r="V1203" s="176">
        <f t="shared" si="129"/>
        <v>0</v>
      </c>
      <c r="W1203" s="176">
        <f t="shared" si="130"/>
        <v>0</v>
      </c>
      <c r="X1203" s="176">
        <f t="shared" si="131"/>
        <v>0</v>
      </c>
      <c r="Y1203" s="666">
        <f>VLOOKUP(H1203,'3-Productie normen'!A:S,13,FALSE)</f>
        <v>3</v>
      </c>
      <c r="Z1203" s="177"/>
      <c r="AB1203" s="138">
        <f t="shared" si="132"/>
        <v>764.4000053405772</v>
      </c>
    </row>
    <row r="1204" spans="1:28" ht="14.1" customHeight="1">
      <c r="A1204" s="152">
        <v>1204</v>
      </c>
      <c r="B1204" s="171" t="s">
        <v>1009</v>
      </c>
      <c r="C1204" s="566" t="s">
        <v>1899</v>
      </c>
      <c r="D1204" s="526">
        <v>0</v>
      </c>
      <c r="E1204" s="526" t="s">
        <v>1599</v>
      </c>
      <c r="F1204" s="184" t="s">
        <v>377</v>
      </c>
      <c r="G1204" s="184" t="s">
        <v>1591</v>
      </c>
      <c r="H1204" s="184" t="s">
        <v>18</v>
      </c>
      <c r="I1204" s="184" t="s">
        <v>1275</v>
      </c>
      <c r="J1204" s="649">
        <v>2.7300000190734899</v>
      </c>
      <c r="K1204" s="484"/>
      <c r="L1204" s="484"/>
      <c r="M1204" s="484"/>
      <c r="N1204" s="174">
        <v>200</v>
      </c>
      <c r="O1204" s="174"/>
      <c r="P1204" s="174">
        <v>80</v>
      </c>
      <c r="Q1204" s="174"/>
      <c r="R1204" s="175" t="e">
        <f t="shared" si="126"/>
        <v>#DIV/0!</v>
      </c>
      <c r="S1204" s="175">
        <f t="shared" si="127"/>
        <v>0</v>
      </c>
      <c r="T1204" s="175" t="e">
        <f t="shared" si="128"/>
        <v>#DIV/0!</v>
      </c>
      <c r="U1204" s="176">
        <f>IF(N1204="nio",0,IF(N1204&gt;0,VLOOKUP(H1204,'3-Productie normen'!A:S,VLOOKUP(N1204,'3-Productie normen'!S:T,2,FALSE),FALSE)))</f>
        <v>0</v>
      </c>
      <c r="V1204" s="176">
        <f t="shared" si="129"/>
        <v>0</v>
      </c>
      <c r="W1204" s="176">
        <f t="shared" si="130"/>
        <v>0</v>
      </c>
      <c r="X1204" s="176">
        <f t="shared" si="131"/>
        <v>0</v>
      </c>
      <c r="Y1204" s="666">
        <f>VLOOKUP(H1204,'3-Productie normen'!A:S,13,FALSE)</f>
        <v>3</v>
      </c>
      <c r="Z1204" s="177"/>
      <c r="AB1204" s="138">
        <f t="shared" si="132"/>
        <v>764.4000053405772</v>
      </c>
    </row>
    <row r="1205" spans="1:28" ht="14.1" customHeight="1">
      <c r="A1205" s="152">
        <v>1205</v>
      </c>
      <c r="B1205" s="171" t="s">
        <v>1009</v>
      </c>
      <c r="C1205" s="566" t="s">
        <v>1899</v>
      </c>
      <c r="D1205" s="526">
        <v>0</v>
      </c>
      <c r="E1205" s="526" t="s">
        <v>1600</v>
      </c>
      <c r="F1205" s="184" t="s">
        <v>377</v>
      </c>
      <c r="G1205" s="184" t="s">
        <v>1593</v>
      </c>
      <c r="H1205" s="184" t="s">
        <v>18</v>
      </c>
      <c r="I1205" s="184" t="s">
        <v>1275</v>
      </c>
      <c r="J1205" s="649">
        <v>2.7300000190734899</v>
      </c>
      <c r="K1205" s="484"/>
      <c r="L1205" s="484"/>
      <c r="M1205" s="484"/>
      <c r="N1205" s="174">
        <v>200</v>
      </c>
      <c r="O1205" s="174"/>
      <c r="P1205" s="174">
        <v>80</v>
      </c>
      <c r="Q1205" s="174"/>
      <c r="R1205" s="175" t="e">
        <f t="shared" si="126"/>
        <v>#DIV/0!</v>
      </c>
      <c r="S1205" s="175">
        <f t="shared" si="127"/>
        <v>0</v>
      </c>
      <c r="T1205" s="175" t="e">
        <f t="shared" si="128"/>
        <v>#DIV/0!</v>
      </c>
      <c r="U1205" s="176">
        <f>IF(N1205="nio",0,IF(N1205&gt;0,VLOOKUP(H1205,'3-Productie normen'!A:S,VLOOKUP(N1205,'3-Productie normen'!S:T,2,FALSE),FALSE)))</f>
        <v>0</v>
      </c>
      <c r="V1205" s="176">
        <f t="shared" si="129"/>
        <v>0</v>
      </c>
      <c r="W1205" s="176">
        <f t="shared" si="130"/>
        <v>0</v>
      </c>
      <c r="X1205" s="176">
        <f t="shared" si="131"/>
        <v>0</v>
      </c>
      <c r="Y1205" s="666">
        <f>VLOOKUP(H1205,'3-Productie normen'!A:S,13,FALSE)</f>
        <v>3</v>
      </c>
      <c r="Z1205" s="177"/>
      <c r="AB1205" s="138">
        <f t="shared" si="132"/>
        <v>764.4000053405772</v>
      </c>
    </row>
    <row r="1206" spans="1:28" ht="14.1" customHeight="1">
      <c r="A1206" s="152">
        <v>1206</v>
      </c>
      <c r="B1206" s="171" t="s">
        <v>1009</v>
      </c>
      <c r="C1206" s="566" t="s">
        <v>1899</v>
      </c>
      <c r="D1206" s="526">
        <v>0</v>
      </c>
      <c r="E1206" s="526" t="s">
        <v>1601</v>
      </c>
      <c r="F1206" s="184" t="s">
        <v>377</v>
      </c>
      <c r="G1206" s="184" t="s">
        <v>1595</v>
      </c>
      <c r="H1206" s="184" t="s">
        <v>18</v>
      </c>
      <c r="I1206" s="184" t="s">
        <v>1275</v>
      </c>
      <c r="J1206" s="649">
        <v>2.7300000190734899</v>
      </c>
      <c r="K1206" s="484"/>
      <c r="L1206" s="484"/>
      <c r="M1206" s="484"/>
      <c r="N1206" s="174">
        <v>200</v>
      </c>
      <c r="O1206" s="174"/>
      <c r="P1206" s="174">
        <v>80</v>
      </c>
      <c r="Q1206" s="174"/>
      <c r="R1206" s="175" t="e">
        <f t="shared" si="126"/>
        <v>#DIV/0!</v>
      </c>
      <c r="S1206" s="175">
        <f t="shared" si="127"/>
        <v>0</v>
      </c>
      <c r="T1206" s="175" t="e">
        <f t="shared" si="128"/>
        <v>#DIV/0!</v>
      </c>
      <c r="U1206" s="176">
        <f>IF(N1206="nio",0,IF(N1206&gt;0,VLOOKUP(H1206,'3-Productie normen'!A:S,VLOOKUP(N1206,'3-Productie normen'!S:T,2,FALSE),FALSE)))</f>
        <v>0</v>
      </c>
      <c r="V1206" s="176">
        <f t="shared" si="129"/>
        <v>0</v>
      </c>
      <c r="W1206" s="176">
        <f t="shared" si="130"/>
        <v>0</v>
      </c>
      <c r="X1206" s="176">
        <f t="shared" si="131"/>
        <v>0</v>
      </c>
      <c r="Y1206" s="666">
        <f>VLOOKUP(H1206,'3-Productie normen'!A:S,13,FALSE)</f>
        <v>3</v>
      </c>
      <c r="Z1206" s="177"/>
      <c r="AB1206" s="138">
        <f t="shared" si="132"/>
        <v>764.4000053405772</v>
      </c>
    </row>
    <row r="1207" spans="1:28" ht="14.1" customHeight="1">
      <c r="A1207" s="152">
        <v>1207</v>
      </c>
      <c r="B1207" s="171" t="s">
        <v>1009</v>
      </c>
      <c r="C1207" s="566" t="s">
        <v>1899</v>
      </c>
      <c r="D1207" s="526">
        <v>0</v>
      </c>
      <c r="E1207" s="526" t="s">
        <v>1602</v>
      </c>
      <c r="F1207" s="184" t="s">
        <v>377</v>
      </c>
      <c r="G1207" s="184" t="s">
        <v>1603</v>
      </c>
      <c r="H1207" s="184" t="s">
        <v>18</v>
      </c>
      <c r="I1207" s="184" t="s">
        <v>1275</v>
      </c>
      <c r="J1207" s="649">
        <v>2.4700000286102299</v>
      </c>
      <c r="K1207" s="484"/>
      <c r="L1207" s="484"/>
      <c r="M1207" s="484"/>
      <c r="N1207" s="174">
        <v>200</v>
      </c>
      <c r="O1207" s="174"/>
      <c r="P1207" s="174">
        <v>80</v>
      </c>
      <c r="Q1207" s="174"/>
      <c r="R1207" s="175" t="e">
        <f t="shared" si="126"/>
        <v>#DIV/0!</v>
      </c>
      <c r="S1207" s="175">
        <f t="shared" si="127"/>
        <v>0</v>
      </c>
      <c r="T1207" s="175" t="e">
        <f t="shared" si="128"/>
        <v>#DIV/0!</v>
      </c>
      <c r="U1207" s="176">
        <f>IF(N1207="nio",0,IF(N1207&gt;0,VLOOKUP(H1207,'3-Productie normen'!A:S,VLOOKUP(N1207,'3-Productie normen'!S:T,2,FALSE),FALSE)))</f>
        <v>0</v>
      </c>
      <c r="V1207" s="176">
        <f t="shared" si="129"/>
        <v>0</v>
      </c>
      <c r="W1207" s="176">
        <f t="shared" si="130"/>
        <v>0</v>
      </c>
      <c r="X1207" s="176">
        <f t="shared" si="131"/>
        <v>0</v>
      </c>
      <c r="Y1207" s="666">
        <f>VLOOKUP(H1207,'3-Productie normen'!A:S,13,FALSE)</f>
        <v>3</v>
      </c>
      <c r="Z1207" s="177"/>
      <c r="AB1207" s="138">
        <f t="shared" si="132"/>
        <v>691.60000801086437</v>
      </c>
    </row>
    <row r="1208" spans="1:28" ht="14.1" customHeight="1">
      <c r="A1208" s="152">
        <v>1208</v>
      </c>
      <c r="B1208" s="171" t="s">
        <v>1009</v>
      </c>
      <c r="C1208" s="566" t="s">
        <v>1899</v>
      </c>
      <c r="D1208" s="526">
        <v>0</v>
      </c>
      <c r="E1208" s="526" t="s">
        <v>1604</v>
      </c>
      <c r="F1208" s="184" t="s">
        <v>377</v>
      </c>
      <c r="G1208" s="184" t="s">
        <v>1605</v>
      </c>
      <c r="H1208" s="184" t="s">
        <v>18</v>
      </c>
      <c r="I1208" s="184" t="s">
        <v>1275</v>
      </c>
      <c r="J1208" s="649">
        <v>2.3399999141693102</v>
      </c>
      <c r="K1208" s="484"/>
      <c r="L1208" s="484"/>
      <c r="M1208" s="484"/>
      <c r="N1208" s="174">
        <v>200</v>
      </c>
      <c r="O1208" s="174"/>
      <c r="P1208" s="174">
        <v>80</v>
      </c>
      <c r="Q1208" s="174"/>
      <c r="R1208" s="175" t="e">
        <f t="shared" si="126"/>
        <v>#DIV/0!</v>
      </c>
      <c r="S1208" s="175">
        <f t="shared" si="127"/>
        <v>0</v>
      </c>
      <c r="T1208" s="175" t="e">
        <f t="shared" si="128"/>
        <v>#DIV/0!</v>
      </c>
      <c r="U1208" s="176">
        <f>IF(N1208="nio",0,IF(N1208&gt;0,VLOOKUP(H1208,'3-Productie normen'!A:S,VLOOKUP(N1208,'3-Productie normen'!S:T,2,FALSE),FALSE)))</f>
        <v>0</v>
      </c>
      <c r="V1208" s="176">
        <f t="shared" si="129"/>
        <v>0</v>
      </c>
      <c r="W1208" s="176">
        <f t="shared" si="130"/>
        <v>0</v>
      </c>
      <c r="X1208" s="176">
        <f t="shared" si="131"/>
        <v>0</v>
      </c>
      <c r="Y1208" s="666">
        <f>VLOOKUP(H1208,'3-Productie normen'!A:S,13,FALSE)</f>
        <v>3</v>
      </c>
      <c r="Z1208" s="177"/>
      <c r="AB1208" s="138">
        <f t="shared" si="132"/>
        <v>655.19997596740689</v>
      </c>
    </row>
    <row r="1209" spans="1:28" ht="14.1" customHeight="1">
      <c r="A1209" s="152">
        <v>1209</v>
      </c>
      <c r="B1209" s="171" t="s">
        <v>1009</v>
      </c>
      <c r="C1209" s="566" t="s">
        <v>1899</v>
      </c>
      <c r="D1209" s="526">
        <v>0</v>
      </c>
      <c r="E1209" s="526" t="s">
        <v>1606</v>
      </c>
      <c r="F1209" s="184" t="s">
        <v>309</v>
      </c>
      <c r="G1209" s="184" t="s">
        <v>1603</v>
      </c>
      <c r="H1209" s="137" t="s">
        <v>18</v>
      </c>
      <c r="I1209" s="184" t="s">
        <v>1275</v>
      </c>
      <c r="J1209" s="649">
        <v>1.78999996185303</v>
      </c>
      <c r="K1209" s="484"/>
      <c r="L1209" s="484"/>
      <c r="M1209" s="484"/>
      <c r="N1209" s="174">
        <v>200</v>
      </c>
      <c r="O1209" s="174"/>
      <c r="P1209" s="174">
        <v>80</v>
      </c>
      <c r="Q1209" s="174"/>
      <c r="R1209" s="175" t="e">
        <f t="shared" si="126"/>
        <v>#DIV/0!</v>
      </c>
      <c r="S1209" s="175">
        <f t="shared" si="127"/>
        <v>0</v>
      </c>
      <c r="T1209" s="175" t="e">
        <f t="shared" si="128"/>
        <v>#DIV/0!</v>
      </c>
      <c r="U1209" s="176">
        <f>IF(N1209="nio",0,IF(N1209&gt;0,VLOOKUP(H1209,'3-Productie normen'!A:S,VLOOKUP(N1209,'3-Productie normen'!S:T,2,FALSE),FALSE)))</f>
        <v>0</v>
      </c>
      <c r="V1209" s="176">
        <f t="shared" si="129"/>
        <v>0</v>
      </c>
      <c r="W1209" s="176">
        <f t="shared" si="130"/>
        <v>0</v>
      </c>
      <c r="X1209" s="176">
        <f t="shared" si="131"/>
        <v>0</v>
      </c>
      <c r="Y1209" s="666">
        <f>VLOOKUP(H1209,'3-Productie normen'!A:S,13,FALSE)</f>
        <v>3</v>
      </c>
      <c r="Z1209" s="177"/>
      <c r="AB1209" s="138">
        <f t="shared" si="132"/>
        <v>501.1999893188484</v>
      </c>
    </row>
    <row r="1210" spans="1:28" ht="14.1" customHeight="1">
      <c r="A1210" s="152">
        <v>1210</v>
      </c>
      <c r="B1210" s="171" t="s">
        <v>1009</v>
      </c>
      <c r="C1210" s="566" t="s">
        <v>1899</v>
      </c>
      <c r="D1210" s="526">
        <v>0</v>
      </c>
      <c r="E1210" s="526" t="s">
        <v>1607</v>
      </c>
      <c r="F1210" s="184" t="s">
        <v>309</v>
      </c>
      <c r="G1210" s="184" t="s">
        <v>1605</v>
      </c>
      <c r="H1210" s="137" t="s">
        <v>18</v>
      </c>
      <c r="I1210" s="184" t="s">
        <v>1275</v>
      </c>
      <c r="J1210" s="649">
        <v>1.75</v>
      </c>
      <c r="K1210" s="484"/>
      <c r="L1210" s="484"/>
      <c r="M1210" s="484"/>
      <c r="N1210" s="174">
        <v>200</v>
      </c>
      <c r="O1210" s="174"/>
      <c r="P1210" s="174">
        <v>80</v>
      </c>
      <c r="Q1210" s="174"/>
      <c r="R1210" s="175" t="e">
        <f t="shared" si="126"/>
        <v>#DIV/0!</v>
      </c>
      <c r="S1210" s="175">
        <f t="shared" si="127"/>
        <v>0</v>
      </c>
      <c r="T1210" s="175" t="e">
        <f t="shared" si="128"/>
        <v>#DIV/0!</v>
      </c>
      <c r="U1210" s="176">
        <f>IF(N1210="nio",0,IF(N1210&gt;0,VLOOKUP(H1210,'3-Productie normen'!A:S,VLOOKUP(N1210,'3-Productie normen'!S:T,2,FALSE),FALSE)))</f>
        <v>0</v>
      </c>
      <c r="V1210" s="176">
        <f t="shared" si="129"/>
        <v>0</v>
      </c>
      <c r="W1210" s="176">
        <f t="shared" si="130"/>
        <v>0</v>
      </c>
      <c r="X1210" s="176">
        <f t="shared" si="131"/>
        <v>0</v>
      </c>
      <c r="Y1210" s="666">
        <f>VLOOKUP(H1210,'3-Productie normen'!A:S,13,FALSE)</f>
        <v>3</v>
      </c>
      <c r="Z1210" s="177"/>
      <c r="AB1210" s="138">
        <f t="shared" si="132"/>
        <v>490</v>
      </c>
    </row>
    <row r="1211" spans="1:28" ht="14.1" customHeight="1">
      <c r="A1211" s="152">
        <v>1211</v>
      </c>
      <c r="B1211" s="171" t="s">
        <v>1009</v>
      </c>
      <c r="C1211" s="566" t="s">
        <v>1899</v>
      </c>
      <c r="D1211" s="526">
        <v>0</v>
      </c>
      <c r="E1211" s="526" t="s">
        <v>1608</v>
      </c>
      <c r="F1211" s="184" t="s">
        <v>309</v>
      </c>
      <c r="G1211" s="184" t="s">
        <v>1589</v>
      </c>
      <c r="H1211" s="137" t="s">
        <v>18</v>
      </c>
      <c r="I1211" s="184" t="s">
        <v>1275</v>
      </c>
      <c r="J1211" s="649">
        <v>1.5199999809265099</v>
      </c>
      <c r="K1211" s="484"/>
      <c r="L1211" s="484"/>
      <c r="M1211" s="484"/>
      <c r="N1211" s="174">
        <v>200</v>
      </c>
      <c r="O1211" s="174"/>
      <c r="P1211" s="174">
        <v>80</v>
      </c>
      <c r="Q1211" s="174"/>
      <c r="R1211" s="175" t="e">
        <f t="shared" si="126"/>
        <v>#DIV/0!</v>
      </c>
      <c r="S1211" s="175">
        <f t="shared" si="127"/>
        <v>0</v>
      </c>
      <c r="T1211" s="175" t="e">
        <f t="shared" si="128"/>
        <v>#DIV/0!</v>
      </c>
      <c r="U1211" s="176">
        <f>IF(N1211="nio",0,IF(N1211&gt;0,VLOOKUP(H1211,'3-Productie normen'!A:S,VLOOKUP(N1211,'3-Productie normen'!S:T,2,FALSE),FALSE)))</f>
        <v>0</v>
      </c>
      <c r="V1211" s="176">
        <f t="shared" si="129"/>
        <v>0</v>
      </c>
      <c r="W1211" s="176">
        <f t="shared" si="130"/>
        <v>0</v>
      </c>
      <c r="X1211" s="176">
        <f t="shared" si="131"/>
        <v>0</v>
      </c>
      <c r="Y1211" s="666">
        <f>VLOOKUP(H1211,'3-Productie normen'!A:S,13,FALSE)</f>
        <v>3</v>
      </c>
      <c r="Z1211" s="177"/>
      <c r="AB1211" s="138">
        <f t="shared" si="132"/>
        <v>425.59999465942275</v>
      </c>
    </row>
    <row r="1212" spans="1:28" ht="14.1" customHeight="1">
      <c r="A1212" s="152">
        <v>1212</v>
      </c>
      <c r="B1212" s="171" t="s">
        <v>1009</v>
      </c>
      <c r="C1212" s="566" t="s">
        <v>1899</v>
      </c>
      <c r="D1212" s="526">
        <v>0</v>
      </c>
      <c r="E1212" s="526" t="s">
        <v>1609</v>
      </c>
      <c r="F1212" s="184" t="s">
        <v>309</v>
      </c>
      <c r="G1212" s="184" t="s">
        <v>1591</v>
      </c>
      <c r="H1212" s="137" t="s">
        <v>18</v>
      </c>
      <c r="I1212" s="184" t="s">
        <v>1275</v>
      </c>
      <c r="J1212" s="649">
        <v>1.5199999809265099</v>
      </c>
      <c r="K1212" s="484"/>
      <c r="L1212" s="484"/>
      <c r="M1212" s="484"/>
      <c r="N1212" s="174">
        <v>200</v>
      </c>
      <c r="O1212" s="174"/>
      <c r="P1212" s="174">
        <v>80</v>
      </c>
      <c r="Q1212" s="174"/>
      <c r="R1212" s="175" t="e">
        <f t="shared" si="126"/>
        <v>#DIV/0!</v>
      </c>
      <c r="S1212" s="175">
        <f t="shared" si="127"/>
        <v>0</v>
      </c>
      <c r="T1212" s="175" t="e">
        <f t="shared" si="128"/>
        <v>#DIV/0!</v>
      </c>
      <c r="U1212" s="176">
        <f>IF(N1212="nio",0,IF(N1212&gt;0,VLOOKUP(H1212,'3-Productie normen'!A:S,VLOOKUP(N1212,'3-Productie normen'!S:T,2,FALSE),FALSE)))</f>
        <v>0</v>
      </c>
      <c r="V1212" s="176">
        <f t="shared" si="129"/>
        <v>0</v>
      </c>
      <c r="W1212" s="176">
        <f t="shared" si="130"/>
        <v>0</v>
      </c>
      <c r="X1212" s="176">
        <f t="shared" si="131"/>
        <v>0</v>
      </c>
      <c r="Y1212" s="666">
        <f>VLOOKUP(H1212,'3-Productie normen'!A:S,13,FALSE)</f>
        <v>3</v>
      </c>
      <c r="Z1212" s="177"/>
      <c r="AB1212" s="138">
        <f t="shared" si="132"/>
        <v>425.59999465942275</v>
      </c>
    </row>
    <row r="1213" spans="1:28" ht="14.1" customHeight="1">
      <c r="A1213" s="152">
        <v>1213</v>
      </c>
      <c r="B1213" s="171" t="s">
        <v>1009</v>
      </c>
      <c r="C1213" s="566" t="s">
        <v>1899</v>
      </c>
      <c r="D1213" s="526">
        <v>0</v>
      </c>
      <c r="E1213" s="526" t="s">
        <v>1610</v>
      </c>
      <c r="F1213" s="184" t="s">
        <v>309</v>
      </c>
      <c r="G1213" s="184" t="s">
        <v>1593</v>
      </c>
      <c r="H1213" s="137" t="s">
        <v>18</v>
      </c>
      <c r="I1213" s="184" t="s">
        <v>1275</v>
      </c>
      <c r="J1213" s="649">
        <v>1.5199999809265099</v>
      </c>
      <c r="K1213" s="484"/>
      <c r="L1213" s="484"/>
      <c r="M1213" s="484"/>
      <c r="N1213" s="174">
        <v>200</v>
      </c>
      <c r="O1213" s="174"/>
      <c r="P1213" s="174">
        <v>80</v>
      </c>
      <c r="Q1213" s="174"/>
      <c r="R1213" s="175" t="e">
        <f t="shared" si="126"/>
        <v>#DIV/0!</v>
      </c>
      <c r="S1213" s="175">
        <f t="shared" si="127"/>
        <v>0</v>
      </c>
      <c r="T1213" s="175" t="e">
        <f t="shared" si="128"/>
        <v>#DIV/0!</v>
      </c>
      <c r="U1213" s="176">
        <f>IF(N1213="nio",0,IF(N1213&gt;0,VLOOKUP(H1213,'3-Productie normen'!A:S,VLOOKUP(N1213,'3-Productie normen'!S:T,2,FALSE),FALSE)))</f>
        <v>0</v>
      </c>
      <c r="V1213" s="176">
        <f t="shared" si="129"/>
        <v>0</v>
      </c>
      <c r="W1213" s="176">
        <f t="shared" si="130"/>
        <v>0</v>
      </c>
      <c r="X1213" s="176">
        <f t="shared" si="131"/>
        <v>0</v>
      </c>
      <c r="Y1213" s="666">
        <f>VLOOKUP(H1213,'3-Productie normen'!A:S,13,FALSE)</f>
        <v>3</v>
      </c>
      <c r="Z1213" s="177"/>
      <c r="AB1213" s="138">
        <f t="shared" si="132"/>
        <v>425.59999465942275</v>
      </c>
    </row>
    <row r="1214" spans="1:28" ht="14.1" customHeight="1">
      <c r="A1214" s="152">
        <v>1214</v>
      </c>
      <c r="B1214" s="171" t="s">
        <v>1009</v>
      </c>
      <c r="C1214" s="566" t="s">
        <v>1899</v>
      </c>
      <c r="D1214" s="526">
        <v>0</v>
      </c>
      <c r="E1214" s="526" t="s">
        <v>1611</v>
      </c>
      <c r="F1214" s="184" t="s">
        <v>309</v>
      </c>
      <c r="G1214" s="184" t="s">
        <v>1595</v>
      </c>
      <c r="H1214" s="137" t="s">
        <v>18</v>
      </c>
      <c r="I1214" s="184" t="s">
        <v>1275</v>
      </c>
      <c r="J1214" s="649">
        <v>1.5199999809265099</v>
      </c>
      <c r="K1214" s="484"/>
      <c r="L1214" s="484"/>
      <c r="M1214" s="484"/>
      <c r="N1214" s="174">
        <v>200</v>
      </c>
      <c r="O1214" s="174"/>
      <c r="P1214" s="174">
        <v>80</v>
      </c>
      <c r="Q1214" s="174"/>
      <c r="R1214" s="175" t="e">
        <f t="shared" si="126"/>
        <v>#DIV/0!</v>
      </c>
      <c r="S1214" s="175">
        <f t="shared" si="127"/>
        <v>0</v>
      </c>
      <c r="T1214" s="175" t="e">
        <f t="shared" si="128"/>
        <v>#DIV/0!</v>
      </c>
      <c r="U1214" s="176">
        <f>IF(N1214="nio",0,IF(N1214&gt;0,VLOOKUP(H1214,'3-Productie normen'!A:S,VLOOKUP(N1214,'3-Productie normen'!S:T,2,FALSE),FALSE)))</f>
        <v>0</v>
      </c>
      <c r="V1214" s="176">
        <f t="shared" si="129"/>
        <v>0</v>
      </c>
      <c r="W1214" s="176">
        <f t="shared" si="130"/>
        <v>0</v>
      </c>
      <c r="X1214" s="176">
        <f t="shared" si="131"/>
        <v>0</v>
      </c>
      <c r="Y1214" s="666">
        <f>VLOOKUP(H1214,'3-Productie normen'!A:S,13,FALSE)</f>
        <v>3</v>
      </c>
      <c r="Z1214" s="177"/>
      <c r="AB1214" s="138">
        <f t="shared" si="132"/>
        <v>425.59999465942275</v>
      </c>
    </row>
    <row r="1215" spans="1:28" ht="14.1" customHeight="1">
      <c r="A1215" s="152">
        <v>1215</v>
      </c>
      <c r="B1215" s="171" t="s">
        <v>1009</v>
      </c>
      <c r="C1215" s="566" t="s">
        <v>1899</v>
      </c>
      <c r="D1215" s="526">
        <v>1</v>
      </c>
      <c r="E1215" s="526" t="s">
        <v>1612</v>
      </c>
      <c r="F1215" s="184" t="s">
        <v>557</v>
      </c>
      <c r="G1215" s="184"/>
      <c r="H1215" s="180" t="s">
        <v>223</v>
      </c>
      <c r="I1215" s="184" t="s">
        <v>1275</v>
      </c>
      <c r="J1215" s="649">
        <v>0</v>
      </c>
      <c r="K1215" s="484"/>
      <c r="L1215" s="484"/>
      <c r="M1215" s="484"/>
      <c r="N1215" s="174" t="s">
        <v>223</v>
      </c>
      <c r="O1215" s="174"/>
      <c r="P1215" s="174"/>
      <c r="Q1215" s="174"/>
      <c r="R1215" s="175">
        <f t="shared" si="126"/>
        <v>0</v>
      </c>
      <c r="S1215" s="175">
        <f t="shared" si="127"/>
        <v>0</v>
      </c>
      <c r="T1215" s="175">
        <f t="shared" si="128"/>
        <v>0</v>
      </c>
      <c r="U1215" s="176">
        <f>IF(N1215="nio",0,IF(N1215&gt;0,VLOOKUP(H1215,'3-Productie normen'!A:S,VLOOKUP(N1215,'3-Productie normen'!S:T,2,FALSE),FALSE)))</f>
        <v>0</v>
      </c>
      <c r="V1215" s="176">
        <f t="shared" si="129"/>
        <v>0</v>
      </c>
      <c r="W1215" s="176">
        <f t="shared" si="130"/>
        <v>0</v>
      </c>
      <c r="X1215" s="176">
        <f t="shared" si="131"/>
        <v>0</v>
      </c>
      <c r="Y1215" s="666">
        <f>VLOOKUP(H1215,'3-Productie normen'!A:S,13,FALSE)</f>
        <v>0</v>
      </c>
      <c r="Z1215" s="177"/>
      <c r="AB1215" s="138">
        <f t="shared" si="132"/>
        <v>0</v>
      </c>
    </row>
    <row r="1216" spans="1:28" ht="14.1" customHeight="1">
      <c r="A1216" s="152">
        <v>1216</v>
      </c>
      <c r="B1216" s="171" t="s">
        <v>1009</v>
      </c>
      <c r="C1216" s="566" t="s">
        <v>1899</v>
      </c>
      <c r="D1216" s="526">
        <v>1</v>
      </c>
      <c r="E1216" s="526" t="s">
        <v>1613</v>
      </c>
      <c r="F1216" s="184" t="s">
        <v>281</v>
      </c>
      <c r="G1216" s="184" t="s">
        <v>1614</v>
      </c>
      <c r="H1216" s="180" t="s">
        <v>223</v>
      </c>
      <c r="I1216" s="184" t="s">
        <v>1275</v>
      </c>
      <c r="J1216" s="649">
        <v>0</v>
      </c>
      <c r="K1216" s="484"/>
      <c r="L1216" s="484"/>
      <c r="M1216" s="484"/>
      <c r="N1216" s="174" t="s">
        <v>223</v>
      </c>
      <c r="O1216" s="174"/>
      <c r="P1216" s="174"/>
      <c r="Q1216" s="174"/>
      <c r="R1216" s="175">
        <f t="shared" si="126"/>
        <v>0</v>
      </c>
      <c r="S1216" s="175">
        <f t="shared" si="127"/>
        <v>0</v>
      </c>
      <c r="T1216" s="175">
        <f t="shared" si="128"/>
        <v>0</v>
      </c>
      <c r="U1216" s="176">
        <f>IF(N1216="nio",0,IF(N1216&gt;0,VLOOKUP(H1216,'3-Productie normen'!A:S,VLOOKUP(N1216,'3-Productie normen'!S:T,2,FALSE),FALSE)))</f>
        <v>0</v>
      </c>
      <c r="V1216" s="176">
        <f t="shared" si="129"/>
        <v>0</v>
      </c>
      <c r="W1216" s="176">
        <f t="shared" si="130"/>
        <v>0</v>
      </c>
      <c r="X1216" s="176">
        <f t="shared" si="131"/>
        <v>0</v>
      </c>
      <c r="Y1216" s="666">
        <f>VLOOKUP(H1216,'3-Productie normen'!A:S,13,FALSE)</f>
        <v>0</v>
      </c>
      <c r="Z1216" s="177"/>
      <c r="AB1216" s="138">
        <f t="shared" si="132"/>
        <v>0</v>
      </c>
    </row>
    <row r="1217" spans="1:28" ht="14.1" customHeight="1">
      <c r="A1217" s="152">
        <v>1217</v>
      </c>
      <c r="B1217" s="171" t="s">
        <v>1009</v>
      </c>
      <c r="C1217" s="566" t="s">
        <v>1899</v>
      </c>
      <c r="D1217" s="526">
        <v>1</v>
      </c>
      <c r="E1217" s="526" t="s">
        <v>1615</v>
      </c>
      <c r="F1217" s="184" t="s">
        <v>1031</v>
      </c>
      <c r="G1217" s="184"/>
      <c r="H1217" s="180" t="s">
        <v>223</v>
      </c>
      <c r="I1217" s="184" t="s">
        <v>331</v>
      </c>
      <c r="J1217" s="649">
        <v>0</v>
      </c>
      <c r="K1217" s="484"/>
      <c r="L1217" s="484"/>
      <c r="M1217" s="484"/>
      <c r="N1217" s="174" t="s">
        <v>223</v>
      </c>
      <c r="O1217" s="174"/>
      <c r="P1217" s="174"/>
      <c r="Q1217" s="174"/>
      <c r="R1217" s="175">
        <f t="shared" si="126"/>
        <v>0</v>
      </c>
      <c r="S1217" s="175">
        <f t="shared" si="127"/>
        <v>0</v>
      </c>
      <c r="T1217" s="175">
        <f t="shared" si="128"/>
        <v>0</v>
      </c>
      <c r="U1217" s="176">
        <f>IF(N1217="nio",0,IF(N1217&gt;0,VLOOKUP(H1217,'3-Productie normen'!A:S,VLOOKUP(N1217,'3-Productie normen'!S:T,2,FALSE),FALSE)))</f>
        <v>0</v>
      </c>
      <c r="V1217" s="176">
        <f t="shared" si="129"/>
        <v>0</v>
      </c>
      <c r="W1217" s="176">
        <f t="shared" si="130"/>
        <v>0</v>
      </c>
      <c r="X1217" s="176">
        <f t="shared" si="131"/>
        <v>0</v>
      </c>
      <c r="Y1217" s="666">
        <f>VLOOKUP(H1217,'3-Productie normen'!A:S,13,FALSE)</f>
        <v>0</v>
      </c>
      <c r="Z1217" s="177"/>
      <c r="AB1217" s="138">
        <f t="shared" si="132"/>
        <v>0</v>
      </c>
    </row>
    <row r="1218" spans="1:28" ht="14.1" customHeight="1">
      <c r="A1218" s="152">
        <v>1218</v>
      </c>
      <c r="B1218" s="171" t="s">
        <v>1009</v>
      </c>
      <c r="C1218" s="566" t="s">
        <v>1899</v>
      </c>
      <c r="D1218" s="526">
        <v>1</v>
      </c>
      <c r="E1218" s="526" t="s">
        <v>1616</v>
      </c>
      <c r="F1218" s="184" t="s">
        <v>235</v>
      </c>
      <c r="G1218" s="184" t="s">
        <v>402</v>
      </c>
      <c r="H1218" s="180" t="s">
        <v>223</v>
      </c>
      <c r="I1218" s="184" t="s">
        <v>331</v>
      </c>
      <c r="J1218" s="649">
        <v>0</v>
      </c>
      <c r="K1218" s="484"/>
      <c r="L1218" s="484"/>
      <c r="M1218" s="484"/>
      <c r="N1218" s="174" t="s">
        <v>223</v>
      </c>
      <c r="O1218" s="174"/>
      <c r="P1218" s="174"/>
      <c r="Q1218" s="174"/>
      <c r="R1218" s="175">
        <f t="shared" si="126"/>
        <v>0</v>
      </c>
      <c r="S1218" s="175">
        <f t="shared" si="127"/>
        <v>0</v>
      </c>
      <c r="T1218" s="175">
        <f t="shared" si="128"/>
        <v>0</v>
      </c>
      <c r="U1218" s="176">
        <f>IF(N1218="nio",0,IF(N1218&gt;0,VLOOKUP(H1218,'3-Productie normen'!A:S,VLOOKUP(N1218,'3-Productie normen'!S:T,2,FALSE),FALSE)))</f>
        <v>0</v>
      </c>
      <c r="V1218" s="176">
        <f t="shared" si="129"/>
        <v>0</v>
      </c>
      <c r="W1218" s="176">
        <f t="shared" si="130"/>
        <v>0</v>
      </c>
      <c r="X1218" s="176">
        <f t="shared" si="131"/>
        <v>0</v>
      </c>
      <c r="Y1218" s="666">
        <f>VLOOKUP(H1218,'3-Productie normen'!A:S,13,FALSE)</f>
        <v>0</v>
      </c>
      <c r="Z1218" s="177"/>
      <c r="AB1218" s="138">
        <f t="shared" si="132"/>
        <v>0</v>
      </c>
    </row>
    <row r="1219" spans="1:28" ht="14.1" customHeight="1">
      <c r="A1219" s="152">
        <v>1219</v>
      </c>
      <c r="B1219" s="171" t="s">
        <v>1009</v>
      </c>
      <c r="C1219" s="566" t="s">
        <v>1899</v>
      </c>
      <c r="D1219" s="526">
        <v>1</v>
      </c>
      <c r="E1219" s="526" t="s">
        <v>1617</v>
      </c>
      <c r="F1219" s="184" t="s">
        <v>309</v>
      </c>
      <c r="G1219" s="184"/>
      <c r="H1219" s="180" t="s">
        <v>223</v>
      </c>
      <c r="I1219" s="184" t="s">
        <v>1275</v>
      </c>
      <c r="J1219" s="649">
        <v>0</v>
      </c>
      <c r="K1219" s="484"/>
      <c r="L1219" s="484"/>
      <c r="M1219" s="484"/>
      <c r="N1219" s="174" t="s">
        <v>223</v>
      </c>
      <c r="O1219" s="174"/>
      <c r="P1219" s="174"/>
      <c r="Q1219" s="174"/>
      <c r="R1219" s="175">
        <f t="shared" si="126"/>
        <v>0</v>
      </c>
      <c r="S1219" s="175">
        <f t="shared" si="127"/>
        <v>0</v>
      </c>
      <c r="T1219" s="175">
        <f t="shared" si="128"/>
        <v>0</v>
      </c>
      <c r="U1219" s="176">
        <f>IF(N1219="nio",0,IF(N1219&gt;0,VLOOKUP(H1219,'3-Productie normen'!A:S,VLOOKUP(N1219,'3-Productie normen'!S:T,2,FALSE),FALSE)))</f>
        <v>0</v>
      </c>
      <c r="V1219" s="176">
        <f t="shared" si="129"/>
        <v>0</v>
      </c>
      <c r="W1219" s="176">
        <f t="shared" si="130"/>
        <v>0</v>
      </c>
      <c r="X1219" s="176">
        <f t="shared" si="131"/>
        <v>0</v>
      </c>
      <c r="Y1219" s="666">
        <f>VLOOKUP(H1219,'3-Productie normen'!A:S,13,FALSE)</f>
        <v>0</v>
      </c>
      <c r="Z1219" s="177"/>
      <c r="AB1219" s="138">
        <f t="shared" si="132"/>
        <v>0</v>
      </c>
    </row>
    <row r="1220" spans="1:28" ht="14.1" customHeight="1">
      <c r="A1220" s="152">
        <v>1220</v>
      </c>
      <c r="B1220" s="171" t="s">
        <v>1009</v>
      </c>
      <c r="C1220" s="566" t="s">
        <v>1899</v>
      </c>
      <c r="D1220" s="526">
        <v>1</v>
      </c>
      <c r="E1220" s="526" t="s">
        <v>1618</v>
      </c>
      <c r="F1220" s="184" t="s">
        <v>235</v>
      </c>
      <c r="G1220" s="184" t="s">
        <v>528</v>
      </c>
      <c r="H1220" s="180" t="s">
        <v>223</v>
      </c>
      <c r="I1220" s="184" t="s">
        <v>331</v>
      </c>
      <c r="J1220" s="649">
        <v>0</v>
      </c>
      <c r="K1220" s="484"/>
      <c r="L1220" s="484"/>
      <c r="M1220" s="484"/>
      <c r="N1220" s="174" t="s">
        <v>223</v>
      </c>
      <c r="O1220" s="174"/>
      <c r="P1220" s="174"/>
      <c r="Q1220" s="174"/>
      <c r="R1220" s="175">
        <f t="shared" si="126"/>
        <v>0</v>
      </c>
      <c r="S1220" s="175">
        <f t="shared" si="127"/>
        <v>0</v>
      </c>
      <c r="T1220" s="175">
        <f t="shared" si="128"/>
        <v>0</v>
      </c>
      <c r="U1220" s="176">
        <f>IF(N1220="nio",0,IF(N1220&gt;0,VLOOKUP(H1220,'3-Productie normen'!A:S,VLOOKUP(N1220,'3-Productie normen'!S:T,2,FALSE),FALSE)))</f>
        <v>0</v>
      </c>
      <c r="V1220" s="176">
        <f t="shared" si="129"/>
        <v>0</v>
      </c>
      <c r="W1220" s="176">
        <f t="shared" si="130"/>
        <v>0</v>
      </c>
      <c r="X1220" s="176">
        <f t="shared" si="131"/>
        <v>0</v>
      </c>
      <c r="Y1220" s="666">
        <f>VLOOKUP(H1220,'3-Productie normen'!A:S,13,FALSE)</f>
        <v>0</v>
      </c>
      <c r="Z1220" s="177"/>
      <c r="AB1220" s="138">
        <f t="shared" si="132"/>
        <v>0</v>
      </c>
    </row>
    <row r="1221" spans="1:28" ht="14.1" customHeight="1">
      <c r="A1221" s="152">
        <v>1221</v>
      </c>
      <c r="B1221" s="171" t="s">
        <v>1009</v>
      </c>
      <c r="C1221" s="566" t="s">
        <v>1899</v>
      </c>
      <c r="D1221" s="526">
        <v>1</v>
      </c>
      <c r="E1221" s="526" t="s">
        <v>1619</v>
      </c>
      <c r="F1221" s="184" t="s">
        <v>388</v>
      </c>
      <c r="G1221" s="184"/>
      <c r="H1221" s="180" t="s">
        <v>223</v>
      </c>
      <c r="I1221" s="184" t="s">
        <v>331</v>
      </c>
      <c r="J1221" s="649">
        <v>0</v>
      </c>
      <c r="K1221" s="484"/>
      <c r="L1221" s="484"/>
      <c r="M1221" s="484"/>
      <c r="N1221" s="174" t="s">
        <v>223</v>
      </c>
      <c r="O1221" s="174"/>
      <c r="P1221" s="174"/>
      <c r="Q1221" s="174"/>
      <c r="R1221" s="175">
        <f t="shared" si="126"/>
        <v>0</v>
      </c>
      <c r="S1221" s="175">
        <f t="shared" si="127"/>
        <v>0</v>
      </c>
      <c r="T1221" s="175">
        <f t="shared" si="128"/>
        <v>0</v>
      </c>
      <c r="U1221" s="176">
        <f>IF(N1221="nio",0,IF(N1221&gt;0,VLOOKUP(H1221,'3-Productie normen'!A:S,VLOOKUP(N1221,'3-Productie normen'!S:T,2,FALSE),FALSE)))</f>
        <v>0</v>
      </c>
      <c r="V1221" s="176">
        <f t="shared" si="129"/>
        <v>0</v>
      </c>
      <c r="W1221" s="176">
        <f t="shared" si="130"/>
        <v>0</v>
      </c>
      <c r="X1221" s="176">
        <f t="shared" si="131"/>
        <v>0</v>
      </c>
      <c r="Y1221" s="666">
        <f>VLOOKUP(H1221,'3-Productie normen'!A:S,13,FALSE)</f>
        <v>0</v>
      </c>
      <c r="Z1221" s="177"/>
      <c r="AB1221" s="138">
        <f t="shared" si="132"/>
        <v>0</v>
      </c>
    </row>
    <row r="1222" spans="1:28" ht="14.1" customHeight="1">
      <c r="A1222" s="152">
        <v>1222</v>
      </c>
      <c r="B1222" s="171" t="s">
        <v>1009</v>
      </c>
      <c r="C1222" s="566" t="s">
        <v>1899</v>
      </c>
      <c r="D1222" s="526">
        <v>1</v>
      </c>
      <c r="E1222" s="526" t="s">
        <v>1620</v>
      </c>
      <c r="F1222" s="184" t="s">
        <v>1119</v>
      </c>
      <c r="G1222" s="184" t="s">
        <v>1621</v>
      </c>
      <c r="H1222" s="180" t="s">
        <v>223</v>
      </c>
      <c r="I1222" s="184" t="s">
        <v>1275</v>
      </c>
      <c r="J1222" s="649">
        <v>0</v>
      </c>
      <c r="K1222" s="484"/>
      <c r="L1222" s="484"/>
      <c r="M1222" s="484"/>
      <c r="N1222" s="174" t="s">
        <v>223</v>
      </c>
      <c r="O1222" s="174"/>
      <c r="P1222" s="174"/>
      <c r="Q1222" s="174"/>
      <c r="R1222" s="175">
        <f t="shared" si="126"/>
        <v>0</v>
      </c>
      <c r="S1222" s="175">
        <f t="shared" si="127"/>
        <v>0</v>
      </c>
      <c r="T1222" s="175">
        <f t="shared" si="128"/>
        <v>0</v>
      </c>
      <c r="U1222" s="176">
        <f>IF(N1222="nio",0,IF(N1222&gt;0,VLOOKUP(H1222,'3-Productie normen'!A:S,VLOOKUP(N1222,'3-Productie normen'!S:T,2,FALSE),FALSE)))</f>
        <v>0</v>
      </c>
      <c r="V1222" s="176">
        <f t="shared" si="129"/>
        <v>0</v>
      </c>
      <c r="W1222" s="176">
        <f t="shared" si="130"/>
        <v>0</v>
      </c>
      <c r="X1222" s="176">
        <f t="shared" si="131"/>
        <v>0</v>
      </c>
      <c r="Y1222" s="666">
        <f>VLOOKUP(H1222,'3-Productie normen'!A:S,13,FALSE)</f>
        <v>0</v>
      </c>
      <c r="Z1222" s="177"/>
      <c r="AB1222" s="138">
        <f t="shared" si="132"/>
        <v>0</v>
      </c>
    </row>
    <row r="1223" spans="1:28" ht="14.1" customHeight="1">
      <c r="A1223" s="152">
        <v>1223</v>
      </c>
      <c r="B1223" s="171" t="s">
        <v>1009</v>
      </c>
      <c r="C1223" s="566" t="s">
        <v>1899</v>
      </c>
      <c r="D1223" s="526">
        <v>1</v>
      </c>
      <c r="E1223" s="526" t="s">
        <v>1622</v>
      </c>
      <c r="F1223" s="184" t="s">
        <v>1082</v>
      </c>
      <c r="G1223" s="184"/>
      <c r="H1223" s="180" t="s">
        <v>223</v>
      </c>
      <c r="I1223" s="184" t="s">
        <v>1275</v>
      </c>
      <c r="J1223" s="649">
        <v>0</v>
      </c>
      <c r="K1223" s="484"/>
      <c r="L1223" s="484"/>
      <c r="M1223" s="484"/>
      <c r="N1223" s="174" t="s">
        <v>223</v>
      </c>
      <c r="O1223" s="174"/>
      <c r="P1223" s="174"/>
      <c r="Q1223" s="174"/>
      <c r="R1223" s="175">
        <f t="shared" si="126"/>
        <v>0</v>
      </c>
      <c r="S1223" s="175">
        <f t="shared" si="127"/>
        <v>0</v>
      </c>
      <c r="T1223" s="175">
        <f t="shared" si="128"/>
        <v>0</v>
      </c>
      <c r="U1223" s="176">
        <f>IF(N1223="nio",0,IF(N1223&gt;0,VLOOKUP(H1223,'3-Productie normen'!A:S,VLOOKUP(N1223,'3-Productie normen'!S:T,2,FALSE),FALSE)))</f>
        <v>0</v>
      </c>
      <c r="V1223" s="176">
        <f t="shared" si="129"/>
        <v>0</v>
      </c>
      <c r="W1223" s="176">
        <f t="shared" si="130"/>
        <v>0</v>
      </c>
      <c r="X1223" s="176">
        <f t="shared" si="131"/>
        <v>0</v>
      </c>
      <c r="Y1223" s="666">
        <f>VLOOKUP(H1223,'3-Productie normen'!A:S,13,FALSE)</f>
        <v>0</v>
      </c>
      <c r="Z1223" s="177"/>
      <c r="AB1223" s="138">
        <f t="shared" si="132"/>
        <v>0</v>
      </c>
    </row>
    <row r="1224" spans="1:28" ht="14.1" customHeight="1">
      <c r="A1224" s="152">
        <v>1224</v>
      </c>
      <c r="B1224" s="171" t="s">
        <v>1009</v>
      </c>
      <c r="C1224" s="566" t="s">
        <v>1899</v>
      </c>
      <c r="D1224" s="526">
        <v>1</v>
      </c>
      <c r="E1224" s="526" t="s">
        <v>1623</v>
      </c>
      <c r="F1224" s="184" t="s">
        <v>309</v>
      </c>
      <c r="G1224" s="184"/>
      <c r="H1224" s="180" t="s">
        <v>223</v>
      </c>
      <c r="I1224" s="184" t="s">
        <v>1275</v>
      </c>
      <c r="J1224" s="649">
        <v>0</v>
      </c>
      <c r="K1224" s="484"/>
      <c r="L1224" s="484"/>
      <c r="M1224" s="484"/>
      <c r="N1224" s="174" t="s">
        <v>223</v>
      </c>
      <c r="O1224" s="174"/>
      <c r="P1224" s="174"/>
      <c r="Q1224" s="174"/>
      <c r="R1224" s="175">
        <f t="shared" si="126"/>
        <v>0</v>
      </c>
      <c r="S1224" s="175">
        <f t="shared" si="127"/>
        <v>0</v>
      </c>
      <c r="T1224" s="175">
        <f t="shared" si="128"/>
        <v>0</v>
      </c>
      <c r="U1224" s="176">
        <f>IF(N1224="nio",0,IF(N1224&gt;0,VLOOKUP(H1224,'3-Productie normen'!A:S,VLOOKUP(N1224,'3-Productie normen'!S:T,2,FALSE),FALSE)))</f>
        <v>0</v>
      </c>
      <c r="V1224" s="176">
        <f t="shared" si="129"/>
        <v>0</v>
      </c>
      <c r="W1224" s="176">
        <f t="shared" si="130"/>
        <v>0</v>
      </c>
      <c r="X1224" s="176">
        <f t="shared" si="131"/>
        <v>0</v>
      </c>
      <c r="Y1224" s="666">
        <f>VLOOKUP(H1224,'3-Productie normen'!A:S,13,FALSE)</f>
        <v>0</v>
      </c>
      <c r="Z1224" s="177"/>
      <c r="AB1224" s="138">
        <f t="shared" si="132"/>
        <v>0</v>
      </c>
    </row>
    <row r="1225" spans="1:28" ht="14.1" customHeight="1">
      <c r="A1225" s="152">
        <v>1225</v>
      </c>
      <c r="B1225" s="171" t="s">
        <v>1009</v>
      </c>
      <c r="C1225" s="566" t="s">
        <v>1899</v>
      </c>
      <c r="D1225" s="526">
        <v>1</v>
      </c>
      <c r="E1225" s="526" t="s">
        <v>1624</v>
      </c>
      <c r="F1225" s="184" t="s">
        <v>1082</v>
      </c>
      <c r="G1225" s="184"/>
      <c r="H1225" s="180" t="s">
        <v>223</v>
      </c>
      <c r="I1225" s="184" t="s">
        <v>1275</v>
      </c>
      <c r="J1225" s="649">
        <v>0</v>
      </c>
      <c r="K1225" s="484"/>
      <c r="L1225" s="484"/>
      <c r="M1225" s="484"/>
      <c r="N1225" s="174" t="s">
        <v>223</v>
      </c>
      <c r="O1225" s="174"/>
      <c r="P1225" s="174"/>
      <c r="Q1225" s="174"/>
      <c r="R1225" s="175">
        <f t="shared" si="126"/>
        <v>0</v>
      </c>
      <c r="S1225" s="175">
        <f t="shared" si="127"/>
        <v>0</v>
      </c>
      <c r="T1225" s="175">
        <f t="shared" si="128"/>
        <v>0</v>
      </c>
      <c r="U1225" s="176">
        <f>IF(N1225="nio",0,IF(N1225&gt;0,VLOOKUP(H1225,'3-Productie normen'!A:S,VLOOKUP(N1225,'3-Productie normen'!S:T,2,FALSE),FALSE)))</f>
        <v>0</v>
      </c>
      <c r="V1225" s="176">
        <f t="shared" si="129"/>
        <v>0</v>
      </c>
      <c r="W1225" s="176">
        <f t="shared" si="130"/>
        <v>0</v>
      </c>
      <c r="X1225" s="176">
        <f t="shared" si="131"/>
        <v>0</v>
      </c>
      <c r="Y1225" s="666">
        <f>VLOOKUP(H1225,'3-Productie normen'!A:S,13,FALSE)</f>
        <v>0</v>
      </c>
      <c r="Z1225" s="177"/>
      <c r="AB1225" s="138">
        <f t="shared" si="132"/>
        <v>0</v>
      </c>
    </row>
    <row r="1226" spans="1:28" ht="14.1" customHeight="1">
      <c r="A1226" s="152">
        <v>1226</v>
      </c>
      <c r="B1226" s="171" t="s">
        <v>1009</v>
      </c>
      <c r="C1226" s="566" t="s">
        <v>1899</v>
      </c>
      <c r="D1226" s="526">
        <v>1</v>
      </c>
      <c r="E1226" s="526" t="s">
        <v>1625</v>
      </c>
      <c r="F1226" s="184" t="s">
        <v>1082</v>
      </c>
      <c r="G1226" s="184"/>
      <c r="H1226" s="180" t="s">
        <v>223</v>
      </c>
      <c r="I1226" s="184" t="s">
        <v>1275</v>
      </c>
      <c r="J1226" s="649">
        <v>0</v>
      </c>
      <c r="K1226" s="484"/>
      <c r="L1226" s="484"/>
      <c r="M1226" s="484"/>
      <c r="N1226" s="174" t="s">
        <v>223</v>
      </c>
      <c r="O1226" s="174"/>
      <c r="P1226" s="174"/>
      <c r="Q1226" s="174"/>
      <c r="R1226" s="175">
        <f t="shared" ref="R1226:R1289" si="133">IF(N1226="nio",0,IF(N1226&gt;0,N1226*J1226/U1226,0))*K1226</f>
        <v>0</v>
      </c>
      <c r="S1226" s="175">
        <f t="shared" ref="S1226:S1289" si="134">IF(O1226&gt;0,O1226*J1226/V1226,0)*L1226</f>
        <v>0</v>
      </c>
      <c r="T1226" s="175">
        <f t="shared" ref="T1226:T1289" si="135">IF(P1226&gt;0,P1226*J1226/W1226,0)*M1226</f>
        <v>0</v>
      </c>
      <c r="U1226" s="176">
        <f>IF(N1226="nio",0,IF(N1226&gt;0,VLOOKUP(H1226,'3-Productie normen'!A:S,VLOOKUP(N1226,'3-Productie normen'!S:T,2,FALSE),FALSE)))</f>
        <v>0</v>
      </c>
      <c r="V1226" s="176">
        <f t="shared" ref="V1226:V1289" si="136">IF(O1226&gt;0,U1226*$V$8,0)</f>
        <v>0</v>
      </c>
      <c r="W1226" s="176">
        <f t="shared" ref="W1226:W1289" si="137">IF(P1226&gt;0,U1226*$W$8,0)</f>
        <v>0</v>
      </c>
      <c r="X1226" s="176">
        <f t="shared" ref="X1226:X1289" si="138">IF(Q1226&gt;0,U1226*$X$8,0)</f>
        <v>0</v>
      </c>
      <c r="Y1226" s="666">
        <f>VLOOKUP(H1226,'3-Productie normen'!A:S,13,FALSE)</f>
        <v>0</v>
      </c>
      <c r="Z1226" s="177"/>
      <c r="AB1226" s="138">
        <f t="shared" ref="AB1226:AB1289" si="139">SUM(N1226:P1226)*J1226</f>
        <v>0</v>
      </c>
    </row>
    <row r="1227" spans="1:28" ht="14.1" customHeight="1">
      <c r="A1227" s="152">
        <v>1227</v>
      </c>
      <c r="B1227" s="171" t="s">
        <v>1009</v>
      </c>
      <c r="C1227" s="566" t="s">
        <v>1899</v>
      </c>
      <c r="D1227" s="526">
        <v>1</v>
      </c>
      <c r="E1227" s="526" t="s">
        <v>1626</v>
      </c>
      <c r="F1227" s="184" t="s">
        <v>309</v>
      </c>
      <c r="G1227" s="184"/>
      <c r="H1227" s="180" t="s">
        <v>223</v>
      </c>
      <c r="I1227" s="184" t="s">
        <v>1275</v>
      </c>
      <c r="J1227" s="649">
        <v>0</v>
      </c>
      <c r="K1227" s="484"/>
      <c r="L1227" s="484"/>
      <c r="M1227" s="484"/>
      <c r="N1227" s="174" t="s">
        <v>223</v>
      </c>
      <c r="O1227" s="174"/>
      <c r="P1227" s="174"/>
      <c r="Q1227" s="174"/>
      <c r="R1227" s="175">
        <f t="shared" si="133"/>
        <v>0</v>
      </c>
      <c r="S1227" s="175">
        <f t="shared" si="134"/>
        <v>0</v>
      </c>
      <c r="T1227" s="175">
        <f t="shared" si="135"/>
        <v>0</v>
      </c>
      <c r="U1227" s="176">
        <f>IF(N1227="nio",0,IF(N1227&gt;0,VLOOKUP(H1227,'3-Productie normen'!A:S,VLOOKUP(N1227,'3-Productie normen'!S:T,2,FALSE),FALSE)))</f>
        <v>0</v>
      </c>
      <c r="V1227" s="176">
        <f t="shared" si="136"/>
        <v>0</v>
      </c>
      <c r="W1227" s="176">
        <f t="shared" si="137"/>
        <v>0</v>
      </c>
      <c r="X1227" s="176">
        <f t="shared" si="138"/>
        <v>0</v>
      </c>
      <c r="Y1227" s="666">
        <f>VLOOKUP(H1227,'3-Productie normen'!A:S,13,FALSE)</f>
        <v>0</v>
      </c>
      <c r="Z1227" s="177"/>
      <c r="AB1227" s="138">
        <f t="shared" si="139"/>
        <v>0</v>
      </c>
    </row>
    <row r="1228" spans="1:28" ht="14.1" customHeight="1">
      <c r="A1228" s="152">
        <v>1228</v>
      </c>
      <c r="B1228" s="171" t="s">
        <v>1009</v>
      </c>
      <c r="C1228" s="566" t="s">
        <v>1899</v>
      </c>
      <c r="D1228" s="526">
        <v>1</v>
      </c>
      <c r="E1228" s="526" t="s">
        <v>1627</v>
      </c>
      <c r="F1228" s="184" t="s">
        <v>1082</v>
      </c>
      <c r="G1228" s="184"/>
      <c r="H1228" s="180" t="s">
        <v>223</v>
      </c>
      <c r="I1228" s="184" t="s">
        <v>1275</v>
      </c>
      <c r="J1228" s="649">
        <v>0</v>
      </c>
      <c r="K1228" s="484"/>
      <c r="L1228" s="484"/>
      <c r="M1228" s="484"/>
      <c r="N1228" s="174" t="s">
        <v>223</v>
      </c>
      <c r="O1228" s="174"/>
      <c r="P1228" s="174"/>
      <c r="Q1228" s="174"/>
      <c r="R1228" s="175">
        <f t="shared" si="133"/>
        <v>0</v>
      </c>
      <c r="S1228" s="175">
        <f t="shared" si="134"/>
        <v>0</v>
      </c>
      <c r="T1228" s="175">
        <f t="shared" si="135"/>
        <v>0</v>
      </c>
      <c r="U1228" s="176">
        <f>IF(N1228="nio",0,IF(N1228&gt;0,VLOOKUP(H1228,'3-Productie normen'!A:S,VLOOKUP(N1228,'3-Productie normen'!S:T,2,FALSE),FALSE)))</f>
        <v>0</v>
      </c>
      <c r="V1228" s="176">
        <f t="shared" si="136"/>
        <v>0</v>
      </c>
      <c r="W1228" s="176">
        <f t="shared" si="137"/>
        <v>0</v>
      </c>
      <c r="X1228" s="176">
        <f t="shared" si="138"/>
        <v>0</v>
      </c>
      <c r="Y1228" s="666">
        <f>VLOOKUP(H1228,'3-Productie normen'!A:S,13,FALSE)</f>
        <v>0</v>
      </c>
      <c r="Z1228" s="177"/>
      <c r="AB1228" s="138">
        <f t="shared" si="139"/>
        <v>0</v>
      </c>
    </row>
    <row r="1229" spans="1:28" ht="14.1" customHeight="1">
      <c r="A1229" s="152">
        <v>1229</v>
      </c>
      <c r="B1229" s="171" t="s">
        <v>1009</v>
      </c>
      <c r="C1229" s="566" t="s">
        <v>1899</v>
      </c>
      <c r="D1229" s="526">
        <v>1</v>
      </c>
      <c r="E1229" s="526" t="s">
        <v>1628</v>
      </c>
      <c r="F1229" s="184" t="s">
        <v>235</v>
      </c>
      <c r="G1229" s="184" t="s">
        <v>393</v>
      </c>
      <c r="H1229" s="180" t="s">
        <v>223</v>
      </c>
      <c r="I1229" s="184" t="s">
        <v>1275</v>
      </c>
      <c r="J1229" s="649">
        <v>0</v>
      </c>
      <c r="K1229" s="484"/>
      <c r="L1229" s="484"/>
      <c r="M1229" s="484"/>
      <c r="N1229" s="174" t="s">
        <v>223</v>
      </c>
      <c r="O1229" s="174"/>
      <c r="P1229" s="174"/>
      <c r="Q1229" s="174"/>
      <c r="R1229" s="175">
        <f t="shared" si="133"/>
        <v>0</v>
      </c>
      <c r="S1229" s="175">
        <f t="shared" si="134"/>
        <v>0</v>
      </c>
      <c r="T1229" s="175">
        <f t="shared" si="135"/>
        <v>0</v>
      </c>
      <c r="U1229" s="176">
        <f>IF(N1229="nio",0,IF(N1229&gt;0,VLOOKUP(H1229,'3-Productie normen'!A:S,VLOOKUP(N1229,'3-Productie normen'!S:T,2,FALSE),FALSE)))</f>
        <v>0</v>
      </c>
      <c r="V1229" s="176">
        <f t="shared" si="136"/>
        <v>0</v>
      </c>
      <c r="W1229" s="176">
        <f t="shared" si="137"/>
        <v>0</v>
      </c>
      <c r="X1229" s="176">
        <f t="shared" si="138"/>
        <v>0</v>
      </c>
      <c r="Y1229" s="666">
        <f>VLOOKUP(H1229,'3-Productie normen'!A:S,13,FALSE)</f>
        <v>0</v>
      </c>
      <c r="Z1229" s="177"/>
      <c r="AB1229" s="138">
        <f t="shared" si="139"/>
        <v>0</v>
      </c>
    </row>
    <row r="1230" spans="1:28" ht="14.1" customHeight="1">
      <c r="A1230" s="152">
        <v>1230</v>
      </c>
      <c r="B1230" s="171" t="s">
        <v>1009</v>
      </c>
      <c r="C1230" s="566" t="s">
        <v>1899</v>
      </c>
      <c r="D1230" s="526">
        <v>1</v>
      </c>
      <c r="E1230" s="526" t="s">
        <v>1629</v>
      </c>
      <c r="F1230" s="184" t="s">
        <v>557</v>
      </c>
      <c r="G1230" s="184"/>
      <c r="H1230" s="180" t="s">
        <v>223</v>
      </c>
      <c r="I1230" s="184" t="s">
        <v>1275</v>
      </c>
      <c r="J1230" s="649">
        <v>0</v>
      </c>
      <c r="K1230" s="484"/>
      <c r="L1230" s="484"/>
      <c r="M1230" s="484"/>
      <c r="N1230" s="174" t="s">
        <v>223</v>
      </c>
      <c r="O1230" s="174"/>
      <c r="P1230" s="174"/>
      <c r="Q1230" s="174"/>
      <c r="R1230" s="175">
        <f t="shared" si="133"/>
        <v>0</v>
      </c>
      <c r="S1230" s="175">
        <f t="shared" si="134"/>
        <v>0</v>
      </c>
      <c r="T1230" s="175">
        <f t="shared" si="135"/>
        <v>0</v>
      </c>
      <c r="U1230" s="176">
        <f>IF(N1230="nio",0,IF(N1230&gt;0,VLOOKUP(H1230,'3-Productie normen'!A:S,VLOOKUP(N1230,'3-Productie normen'!S:T,2,FALSE),FALSE)))</f>
        <v>0</v>
      </c>
      <c r="V1230" s="176">
        <f t="shared" si="136"/>
        <v>0</v>
      </c>
      <c r="W1230" s="176">
        <f t="shared" si="137"/>
        <v>0</v>
      </c>
      <c r="X1230" s="176">
        <f t="shared" si="138"/>
        <v>0</v>
      </c>
      <c r="Y1230" s="666">
        <f>VLOOKUP(H1230,'3-Productie normen'!A:S,13,FALSE)</f>
        <v>0</v>
      </c>
      <c r="Z1230" s="177"/>
      <c r="AB1230" s="138">
        <f t="shared" si="139"/>
        <v>0</v>
      </c>
    </row>
    <row r="1231" spans="1:28" ht="14.1" customHeight="1">
      <c r="A1231" s="152">
        <v>1231</v>
      </c>
      <c r="B1231" s="171" t="s">
        <v>1009</v>
      </c>
      <c r="C1231" s="566" t="s">
        <v>1899</v>
      </c>
      <c r="D1231" s="526">
        <v>1</v>
      </c>
      <c r="E1231" s="526" t="s">
        <v>1630</v>
      </c>
      <c r="F1231" s="184" t="s">
        <v>281</v>
      </c>
      <c r="G1231" s="184"/>
      <c r="H1231" s="180" t="s">
        <v>223</v>
      </c>
      <c r="I1231" s="184" t="s">
        <v>1275</v>
      </c>
      <c r="J1231" s="649">
        <v>0</v>
      </c>
      <c r="K1231" s="484"/>
      <c r="L1231" s="484"/>
      <c r="M1231" s="484"/>
      <c r="N1231" s="174" t="s">
        <v>223</v>
      </c>
      <c r="O1231" s="174"/>
      <c r="P1231" s="174"/>
      <c r="Q1231" s="174"/>
      <c r="R1231" s="175">
        <f t="shared" si="133"/>
        <v>0</v>
      </c>
      <c r="S1231" s="175">
        <f t="shared" si="134"/>
        <v>0</v>
      </c>
      <c r="T1231" s="175">
        <f t="shared" si="135"/>
        <v>0</v>
      </c>
      <c r="U1231" s="176">
        <f>IF(N1231="nio",0,IF(N1231&gt;0,VLOOKUP(H1231,'3-Productie normen'!A:S,VLOOKUP(N1231,'3-Productie normen'!S:T,2,FALSE),FALSE)))</f>
        <v>0</v>
      </c>
      <c r="V1231" s="176">
        <f t="shared" si="136"/>
        <v>0</v>
      </c>
      <c r="W1231" s="176">
        <f t="shared" si="137"/>
        <v>0</v>
      </c>
      <c r="X1231" s="176">
        <f t="shared" si="138"/>
        <v>0</v>
      </c>
      <c r="Y1231" s="666">
        <f>VLOOKUP(H1231,'3-Productie normen'!A:S,13,FALSE)</f>
        <v>0</v>
      </c>
      <c r="Z1231" s="177"/>
      <c r="AB1231" s="138">
        <f t="shared" si="139"/>
        <v>0</v>
      </c>
    </row>
    <row r="1232" spans="1:28" ht="14.1" customHeight="1">
      <c r="A1232" s="152">
        <v>1232</v>
      </c>
      <c r="B1232" s="171" t="s">
        <v>1009</v>
      </c>
      <c r="C1232" s="566" t="s">
        <v>1899</v>
      </c>
      <c r="D1232" s="526">
        <v>1</v>
      </c>
      <c r="E1232" s="526" t="s">
        <v>1631</v>
      </c>
      <c r="F1232" s="184" t="s">
        <v>281</v>
      </c>
      <c r="G1232" s="184"/>
      <c r="H1232" s="180" t="s">
        <v>223</v>
      </c>
      <c r="I1232" s="184" t="s">
        <v>1275</v>
      </c>
      <c r="J1232" s="649">
        <v>0</v>
      </c>
      <c r="K1232" s="484"/>
      <c r="L1232" s="484"/>
      <c r="M1232" s="484"/>
      <c r="N1232" s="174" t="s">
        <v>223</v>
      </c>
      <c r="O1232" s="174"/>
      <c r="P1232" s="174"/>
      <c r="Q1232" s="174"/>
      <c r="R1232" s="175">
        <f t="shared" si="133"/>
        <v>0</v>
      </c>
      <c r="S1232" s="175">
        <f t="shared" si="134"/>
        <v>0</v>
      </c>
      <c r="T1232" s="175">
        <f t="shared" si="135"/>
        <v>0</v>
      </c>
      <c r="U1232" s="176">
        <f>IF(N1232="nio",0,IF(N1232&gt;0,VLOOKUP(H1232,'3-Productie normen'!A:S,VLOOKUP(N1232,'3-Productie normen'!S:T,2,FALSE),FALSE)))</f>
        <v>0</v>
      </c>
      <c r="V1232" s="176">
        <f t="shared" si="136"/>
        <v>0</v>
      </c>
      <c r="W1232" s="176">
        <f t="shared" si="137"/>
        <v>0</v>
      </c>
      <c r="X1232" s="176">
        <f t="shared" si="138"/>
        <v>0</v>
      </c>
      <c r="Y1232" s="666">
        <f>VLOOKUP(H1232,'3-Productie normen'!A:S,13,FALSE)</f>
        <v>0</v>
      </c>
      <c r="Z1232" s="177"/>
      <c r="AB1232" s="138">
        <f t="shared" si="139"/>
        <v>0</v>
      </c>
    </row>
    <row r="1233" spans="1:28" ht="14.1" customHeight="1">
      <c r="A1233" s="152">
        <v>1233</v>
      </c>
      <c r="B1233" s="171" t="s">
        <v>1009</v>
      </c>
      <c r="C1233" s="566" t="s">
        <v>1899</v>
      </c>
      <c r="D1233" s="526">
        <v>1</v>
      </c>
      <c r="E1233" s="526" t="s">
        <v>1632</v>
      </c>
      <c r="F1233" s="184" t="s">
        <v>355</v>
      </c>
      <c r="G1233" s="184"/>
      <c r="H1233" s="180" t="s">
        <v>223</v>
      </c>
      <c r="I1233" s="184" t="s">
        <v>1275</v>
      </c>
      <c r="J1233" s="649">
        <v>0</v>
      </c>
      <c r="K1233" s="484"/>
      <c r="L1233" s="484"/>
      <c r="M1233" s="484"/>
      <c r="N1233" s="174" t="s">
        <v>223</v>
      </c>
      <c r="O1233" s="174"/>
      <c r="P1233" s="174"/>
      <c r="Q1233" s="174"/>
      <c r="R1233" s="175">
        <f t="shared" si="133"/>
        <v>0</v>
      </c>
      <c r="S1233" s="175">
        <f t="shared" si="134"/>
        <v>0</v>
      </c>
      <c r="T1233" s="175">
        <f t="shared" si="135"/>
        <v>0</v>
      </c>
      <c r="U1233" s="176">
        <f>IF(N1233="nio",0,IF(N1233&gt;0,VLOOKUP(H1233,'3-Productie normen'!A:S,VLOOKUP(N1233,'3-Productie normen'!S:T,2,FALSE),FALSE)))</f>
        <v>0</v>
      </c>
      <c r="V1233" s="176">
        <f t="shared" si="136"/>
        <v>0</v>
      </c>
      <c r="W1233" s="176">
        <f t="shared" si="137"/>
        <v>0</v>
      </c>
      <c r="X1233" s="176">
        <f t="shared" si="138"/>
        <v>0</v>
      </c>
      <c r="Y1233" s="666">
        <f>VLOOKUP(H1233,'3-Productie normen'!A:S,13,FALSE)</f>
        <v>0</v>
      </c>
      <c r="Z1233" s="177"/>
      <c r="AB1233" s="138">
        <f t="shared" si="139"/>
        <v>0</v>
      </c>
    </row>
    <row r="1234" spans="1:28" ht="14.1" customHeight="1">
      <c r="A1234" s="152">
        <v>1234</v>
      </c>
      <c r="B1234" s="171" t="s">
        <v>1009</v>
      </c>
      <c r="C1234" s="566" t="s">
        <v>1899</v>
      </c>
      <c r="D1234" s="526">
        <v>1</v>
      </c>
      <c r="E1234" s="526" t="s">
        <v>1633</v>
      </c>
      <c r="F1234" s="184" t="s">
        <v>1031</v>
      </c>
      <c r="G1234" s="184"/>
      <c r="H1234" s="180" t="s">
        <v>223</v>
      </c>
      <c r="I1234" s="184" t="s">
        <v>1275</v>
      </c>
      <c r="J1234" s="649">
        <v>0</v>
      </c>
      <c r="K1234" s="484"/>
      <c r="L1234" s="484"/>
      <c r="M1234" s="484"/>
      <c r="N1234" s="174" t="s">
        <v>223</v>
      </c>
      <c r="O1234" s="174"/>
      <c r="P1234" s="174"/>
      <c r="Q1234" s="174"/>
      <c r="R1234" s="175">
        <f t="shared" si="133"/>
        <v>0</v>
      </c>
      <c r="S1234" s="175">
        <f t="shared" si="134"/>
        <v>0</v>
      </c>
      <c r="T1234" s="175">
        <f t="shared" si="135"/>
        <v>0</v>
      </c>
      <c r="U1234" s="176">
        <f>IF(N1234="nio",0,IF(N1234&gt;0,VLOOKUP(H1234,'3-Productie normen'!A:S,VLOOKUP(N1234,'3-Productie normen'!S:T,2,FALSE),FALSE)))</f>
        <v>0</v>
      </c>
      <c r="V1234" s="176">
        <f t="shared" si="136"/>
        <v>0</v>
      </c>
      <c r="W1234" s="176">
        <f t="shared" si="137"/>
        <v>0</v>
      </c>
      <c r="X1234" s="176">
        <f t="shared" si="138"/>
        <v>0</v>
      </c>
      <c r="Y1234" s="666">
        <f>VLOOKUP(H1234,'3-Productie normen'!A:S,13,FALSE)</f>
        <v>0</v>
      </c>
      <c r="Z1234" s="177"/>
      <c r="AB1234" s="138">
        <f t="shared" si="139"/>
        <v>0</v>
      </c>
    </row>
    <row r="1235" spans="1:28" ht="14.1" customHeight="1">
      <c r="A1235" s="152">
        <v>1235</v>
      </c>
      <c r="B1235" s="171" t="s">
        <v>1009</v>
      </c>
      <c r="C1235" s="566" t="s">
        <v>1899</v>
      </c>
      <c r="D1235" s="526">
        <v>0</v>
      </c>
      <c r="E1235" s="526" t="s">
        <v>1634</v>
      </c>
      <c r="F1235" s="184" t="s">
        <v>1031</v>
      </c>
      <c r="G1235" s="184" t="s">
        <v>1032</v>
      </c>
      <c r="H1235" s="180" t="s">
        <v>223</v>
      </c>
      <c r="I1235" s="184" t="s">
        <v>331</v>
      </c>
      <c r="J1235" s="649">
        <v>0</v>
      </c>
      <c r="K1235" s="484"/>
      <c r="L1235" s="484"/>
      <c r="M1235" s="484"/>
      <c r="N1235" s="174" t="s">
        <v>223</v>
      </c>
      <c r="O1235" s="174"/>
      <c r="P1235" s="174"/>
      <c r="Q1235" s="174"/>
      <c r="R1235" s="175">
        <f t="shared" si="133"/>
        <v>0</v>
      </c>
      <c r="S1235" s="175">
        <f t="shared" si="134"/>
        <v>0</v>
      </c>
      <c r="T1235" s="175">
        <f t="shared" si="135"/>
        <v>0</v>
      </c>
      <c r="U1235" s="176">
        <f>IF(N1235="nio",0,IF(N1235&gt;0,VLOOKUP(H1235,'3-Productie normen'!A:S,VLOOKUP(N1235,'3-Productie normen'!S:T,2,FALSE),FALSE)))</f>
        <v>0</v>
      </c>
      <c r="V1235" s="176">
        <f t="shared" si="136"/>
        <v>0</v>
      </c>
      <c r="W1235" s="176">
        <f t="shared" si="137"/>
        <v>0</v>
      </c>
      <c r="X1235" s="176">
        <f t="shared" si="138"/>
        <v>0</v>
      </c>
      <c r="Y1235" s="666">
        <f>VLOOKUP(H1235,'3-Productie normen'!A:S,13,FALSE)</f>
        <v>0</v>
      </c>
      <c r="Z1235" s="177"/>
      <c r="AB1235" s="138">
        <f t="shared" si="139"/>
        <v>0</v>
      </c>
    </row>
    <row r="1236" spans="1:28" ht="14.1" customHeight="1">
      <c r="A1236" s="152">
        <v>1236</v>
      </c>
      <c r="B1236" s="171" t="s">
        <v>1009</v>
      </c>
      <c r="C1236" s="566" t="s">
        <v>1899</v>
      </c>
      <c r="D1236" s="526">
        <v>0</v>
      </c>
      <c r="E1236" s="526" t="s">
        <v>1635</v>
      </c>
      <c r="F1236" s="184" t="s">
        <v>1031</v>
      </c>
      <c r="G1236" s="184" t="s">
        <v>1636</v>
      </c>
      <c r="H1236" s="180" t="s">
        <v>223</v>
      </c>
      <c r="I1236" s="184" t="s">
        <v>331</v>
      </c>
      <c r="J1236" s="649">
        <v>0</v>
      </c>
      <c r="K1236" s="484"/>
      <c r="L1236" s="484"/>
      <c r="M1236" s="484"/>
      <c r="N1236" s="174" t="s">
        <v>223</v>
      </c>
      <c r="O1236" s="174"/>
      <c r="P1236" s="174"/>
      <c r="Q1236" s="174"/>
      <c r="R1236" s="175">
        <f t="shared" si="133"/>
        <v>0</v>
      </c>
      <c r="S1236" s="175">
        <f t="shared" si="134"/>
        <v>0</v>
      </c>
      <c r="T1236" s="175">
        <f t="shared" si="135"/>
        <v>0</v>
      </c>
      <c r="U1236" s="176">
        <f>IF(N1236="nio",0,IF(N1236&gt;0,VLOOKUP(H1236,'3-Productie normen'!A:S,VLOOKUP(N1236,'3-Productie normen'!S:T,2,FALSE),FALSE)))</f>
        <v>0</v>
      </c>
      <c r="V1236" s="176">
        <f t="shared" si="136"/>
        <v>0</v>
      </c>
      <c r="W1236" s="176">
        <f t="shared" si="137"/>
        <v>0</v>
      </c>
      <c r="X1236" s="176">
        <f t="shared" si="138"/>
        <v>0</v>
      </c>
      <c r="Y1236" s="666">
        <f>VLOOKUP(H1236,'3-Productie normen'!A:S,13,FALSE)</f>
        <v>0</v>
      </c>
      <c r="Z1236" s="177"/>
      <c r="AB1236" s="138">
        <f t="shared" si="139"/>
        <v>0</v>
      </c>
    </row>
    <row r="1237" spans="1:28" ht="14.1" customHeight="1">
      <c r="A1237" s="152">
        <v>1237</v>
      </c>
      <c r="B1237" s="171" t="s">
        <v>1009</v>
      </c>
      <c r="C1237" s="566" t="s">
        <v>1899</v>
      </c>
      <c r="D1237" s="526">
        <v>0</v>
      </c>
      <c r="E1237" s="526" t="s">
        <v>1637</v>
      </c>
      <c r="F1237" s="184" t="s">
        <v>1031</v>
      </c>
      <c r="G1237" s="184" t="s">
        <v>1638</v>
      </c>
      <c r="H1237" s="180" t="s">
        <v>223</v>
      </c>
      <c r="I1237" s="184" t="s">
        <v>331</v>
      </c>
      <c r="J1237" s="649">
        <v>0</v>
      </c>
      <c r="K1237" s="484"/>
      <c r="L1237" s="484"/>
      <c r="M1237" s="484"/>
      <c r="N1237" s="174" t="s">
        <v>223</v>
      </c>
      <c r="O1237" s="174"/>
      <c r="P1237" s="174"/>
      <c r="Q1237" s="174"/>
      <c r="R1237" s="175">
        <f t="shared" si="133"/>
        <v>0</v>
      </c>
      <c r="S1237" s="175">
        <f t="shared" si="134"/>
        <v>0</v>
      </c>
      <c r="T1237" s="175">
        <f t="shared" si="135"/>
        <v>0</v>
      </c>
      <c r="U1237" s="176">
        <f>IF(N1237="nio",0,IF(N1237&gt;0,VLOOKUP(H1237,'3-Productie normen'!A:S,VLOOKUP(N1237,'3-Productie normen'!S:T,2,FALSE),FALSE)))</f>
        <v>0</v>
      </c>
      <c r="V1237" s="176">
        <f t="shared" si="136"/>
        <v>0</v>
      </c>
      <c r="W1237" s="176">
        <f t="shared" si="137"/>
        <v>0</v>
      </c>
      <c r="X1237" s="176">
        <f t="shared" si="138"/>
        <v>0</v>
      </c>
      <c r="Y1237" s="666">
        <f>VLOOKUP(H1237,'3-Productie normen'!A:S,13,FALSE)</f>
        <v>0</v>
      </c>
      <c r="Z1237" s="177"/>
      <c r="AB1237" s="138">
        <f t="shared" si="139"/>
        <v>0</v>
      </c>
    </row>
    <row r="1238" spans="1:28" ht="14.1" customHeight="1">
      <c r="A1238" s="152">
        <v>1238</v>
      </c>
      <c r="B1238" s="171" t="s">
        <v>1009</v>
      </c>
      <c r="C1238" s="566" t="s">
        <v>1899</v>
      </c>
      <c r="D1238" s="526">
        <v>0</v>
      </c>
      <c r="E1238" s="526" t="s">
        <v>1639</v>
      </c>
      <c r="F1238" s="184" t="s">
        <v>1023</v>
      </c>
      <c r="G1238" s="184" t="s">
        <v>1024</v>
      </c>
      <c r="H1238" s="180" t="s">
        <v>223</v>
      </c>
      <c r="I1238" s="184" t="s">
        <v>1275</v>
      </c>
      <c r="J1238" s="649">
        <v>0</v>
      </c>
      <c r="K1238" s="484"/>
      <c r="L1238" s="484"/>
      <c r="M1238" s="484"/>
      <c r="N1238" s="174" t="s">
        <v>223</v>
      </c>
      <c r="O1238" s="174"/>
      <c r="P1238" s="174"/>
      <c r="Q1238" s="174"/>
      <c r="R1238" s="175">
        <f t="shared" si="133"/>
        <v>0</v>
      </c>
      <c r="S1238" s="175">
        <f t="shared" si="134"/>
        <v>0</v>
      </c>
      <c r="T1238" s="175">
        <f t="shared" si="135"/>
        <v>0</v>
      </c>
      <c r="U1238" s="176">
        <f>IF(N1238="nio",0,IF(N1238&gt;0,VLOOKUP(H1238,'3-Productie normen'!A:S,VLOOKUP(N1238,'3-Productie normen'!S:T,2,FALSE),FALSE)))</f>
        <v>0</v>
      </c>
      <c r="V1238" s="176">
        <f t="shared" si="136"/>
        <v>0</v>
      </c>
      <c r="W1238" s="176">
        <f t="shared" si="137"/>
        <v>0</v>
      </c>
      <c r="X1238" s="176">
        <f t="shared" si="138"/>
        <v>0</v>
      </c>
      <c r="Y1238" s="666">
        <f>VLOOKUP(H1238,'3-Productie normen'!A:S,13,FALSE)</f>
        <v>0</v>
      </c>
      <c r="Z1238" s="177"/>
      <c r="AB1238" s="138">
        <f t="shared" si="139"/>
        <v>0</v>
      </c>
    </row>
    <row r="1239" spans="1:28" ht="14.1" customHeight="1">
      <c r="A1239" s="152">
        <v>1239</v>
      </c>
      <c r="B1239" s="171" t="s">
        <v>1009</v>
      </c>
      <c r="C1239" s="566" t="s">
        <v>1899</v>
      </c>
      <c r="D1239" s="526">
        <v>0</v>
      </c>
      <c r="E1239" s="526" t="s">
        <v>1640</v>
      </c>
      <c r="F1239" s="184" t="s">
        <v>360</v>
      </c>
      <c r="G1239" s="184"/>
      <c r="H1239" s="180" t="s">
        <v>223</v>
      </c>
      <c r="I1239" s="184" t="s">
        <v>1275</v>
      </c>
      <c r="J1239" s="649">
        <v>0</v>
      </c>
      <c r="K1239" s="484"/>
      <c r="L1239" s="484"/>
      <c r="M1239" s="484"/>
      <c r="N1239" s="174" t="s">
        <v>223</v>
      </c>
      <c r="O1239" s="174"/>
      <c r="P1239" s="174"/>
      <c r="Q1239" s="174"/>
      <c r="R1239" s="175">
        <f t="shared" si="133"/>
        <v>0</v>
      </c>
      <c r="S1239" s="175">
        <f t="shared" si="134"/>
        <v>0</v>
      </c>
      <c r="T1239" s="175">
        <f t="shared" si="135"/>
        <v>0</v>
      </c>
      <c r="U1239" s="176">
        <f>IF(N1239="nio",0,IF(N1239&gt;0,VLOOKUP(H1239,'3-Productie normen'!A:S,VLOOKUP(N1239,'3-Productie normen'!S:T,2,FALSE),FALSE)))</f>
        <v>0</v>
      </c>
      <c r="V1239" s="176">
        <f t="shared" si="136"/>
        <v>0</v>
      </c>
      <c r="W1239" s="176">
        <f t="shared" si="137"/>
        <v>0</v>
      </c>
      <c r="X1239" s="176">
        <f t="shared" si="138"/>
        <v>0</v>
      </c>
      <c r="Y1239" s="666">
        <f>VLOOKUP(H1239,'3-Productie normen'!A:S,13,FALSE)</f>
        <v>0</v>
      </c>
      <c r="Z1239" s="177"/>
      <c r="AB1239" s="138">
        <f t="shared" si="139"/>
        <v>0</v>
      </c>
    </row>
    <row r="1240" spans="1:28" ht="14.1" customHeight="1">
      <c r="A1240" s="152">
        <v>1240</v>
      </c>
      <c r="B1240" s="171" t="s">
        <v>1009</v>
      </c>
      <c r="C1240" s="566" t="s">
        <v>1899</v>
      </c>
      <c r="D1240" s="526">
        <v>0</v>
      </c>
      <c r="E1240" s="526" t="s">
        <v>1641</v>
      </c>
      <c r="F1240" s="184" t="s">
        <v>235</v>
      </c>
      <c r="G1240" s="184" t="s">
        <v>1642</v>
      </c>
      <c r="H1240" s="180" t="s">
        <v>223</v>
      </c>
      <c r="I1240" s="184" t="s">
        <v>1275</v>
      </c>
      <c r="J1240" s="649">
        <v>0</v>
      </c>
      <c r="K1240" s="484"/>
      <c r="L1240" s="484"/>
      <c r="M1240" s="484"/>
      <c r="N1240" s="174" t="s">
        <v>223</v>
      </c>
      <c r="O1240" s="174"/>
      <c r="P1240" s="174"/>
      <c r="Q1240" s="174"/>
      <c r="R1240" s="175">
        <f t="shared" si="133"/>
        <v>0</v>
      </c>
      <c r="S1240" s="175">
        <f t="shared" si="134"/>
        <v>0</v>
      </c>
      <c r="T1240" s="175">
        <f t="shared" si="135"/>
        <v>0</v>
      </c>
      <c r="U1240" s="176">
        <f>IF(N1240="nio",0,IF(N1240&gt;0,VLOOKUP(H1240,'3-Productie normen'!A:S,VLOOKUP(N1240,'3-Productie normen'!S:T,2,FALSE),FALSE)))</f>
        <v>0</v>
      </c>
      <c r="V1240" s="176">
        <f t="shared" si="136"/>
        <v>0</v>
      </c>
      <c r="W1240" s="176">
        <f t="shared" si="137"/>
        <v>0</v>
      </c>
      <c r="X1240" s="176">
        <f t="shared" si="138"/>
        <v>0</v>
      </c>
      <c r="Y1240" s="666">
        <f>VLOOKUP(H1240,'3-Productie normen'!A:S,13,FALSE)</f>
        <v>0</v>
      </c>
      <c r="Z1240" s="177"/>
      <c r="AB1240" s="138">
        <f t="shared" si="139"/>
        <v>0</v>
      </c>
    </row>
    <row r="1241" spans="1:28" ht="14.1" customHeight="1">
      <c r="A1241" s="152">
        <v>1241</v>
      </c>
      <c r="B1241" s="171" t="s">
        <v>1009</v>
      </c>
      <c r="C1241" s="566" t="s">
        <v>1899</v>
      </c>
      <c r="D1241" s="526">
        <v>0</v>
      </c>
      <c r="E1241" s="526" t="s">
        <v>1643</v>
      </c>
      <c r="F1241" s="184" t="s">
        <v>235</v>
      </c>
      <c r="G1241" s="184" t="s">
        <v>1644</v>
      </c>
      <c r="H1241" s="180" t="s">
        <v>223</v>
      </c>
      <c r="I1241" s="184" t="s">
        <v>1275</v>
      </c>
      <c r="J1241" s="649">
        <v>0</v>
      </c>
      <c r="K1241" s="484"/>
      <c r="L1241" s="484"/>
      <c r="M1241" s="484"/>
      <c r="N1241" s="174" t="s">
        <v>223</v>
      </c>
      <c r="O1241" s="174"/>
      <c r="P1241" s="174"/>
      <c r="Q1241" s="174"/>
      <c r="R1241" s="175">
        <f t="shared" si="133"/>
        <v>0</v>
      </c>
      <c r="S1241" s="175">
        <f t="shared" si="134"/>
        <v>0</v>
      </c>
      <c r="T1241" s="175">
        <f t="shared" si="135"/>
        <v>0</v>
      </c>
      <c r="U1241" s="176">
        <f>IF(N1241="nio",0,IF(N1241&gt;0,VLOOKUP(H1241,'3-Productie normen'!A:S,VLOOKUP(N1241,'3-Productie normen'!S:T,2,FALSE),FALSE)))</f>
        <v>0</v>
      </c>
      <c r="V1241" s="176">
        <f t="shared" si="136"/>
        <v>0</v>
      </c>
      <c r="W1241" s="176">
        <f t="shared" si="137"/>
        <v>0</v>
      </c>
      <c r="X1241" s="176">
        <f t="shared" si="138"/>
        <v>0</v>
      </c>
      <c r="Y1241" s="666">
        <f>VLOOKUP(H1241,'3-Productie normen'!A:S,13,FALSE)</f>
        <v>0</v>
      </c>
      <c r="Z1241" s="177"/>
      <c r="AB1241" s="138">
        <f t="shared" si="139"/>
        <v>0</v>
      </c>
    </row>
    <row r="1242" spans="1:28" ht="14.1" customHeight="1">
      <c r="A1242" s="152">
        <v>1242</v>
      </c>
      <c r="B1242" s="171" t="s">
        <v>1009</v>
      </c>
      <c r="C1242" s="566" t="s">
        <v>1899</v>
      </c>
      <c r="D1242" s="526">
        <v>0</v>
      </c>
      <c r="E1242" s="526" t="s">
        <v>1645</v>
      </c>
      <c r="F1242" s="184" t="s">
        <v>388</v>
      </c>
      <c r="G1242" s="184"/>
      <c r="H1242" s="180" t="s">
        <v>223</v>
      </c>
      <c r="I1242" s="184" t="s">
        <v>331</v>
      </c>
      <c r="J1242" s="649">
        <v>0</v>
      </c>
      <c r="K1242" s="484"/>
      <c r="L1242" s="484"/>
      <c r="M1242" s="484"/>
      <c r="N1242" s="174" t="s">
        <v>223</v>
      </c>
      <c r="O1242" s="174"/>
      <c r="P1242" s="174"/>
      <c r="Q1242" s="174"/>
      <c r="R1242" s="175">
        <f t="shared" si="133"/>
        <v>0</v>
      </c>
      <c r="S1242" s="175">
        <f t="shared" si="134"/>
        <v>0</v>
      </c>
      <c r="T1242" s="175">
        <f t="shared" si="135"/>
        <v>0</v>
      </c>
      <c r="U1242" s="176">
        <f>IF(N1242="nio",0,IF(N1242&gt;0,VLOOKUP(H1242,'3-Productie normen'!A:S,VLOOKUP(N1242,'3-Productie normen'!S:T,2,FALSE),FALSE)))</f>
        <v>0</v>
      </c>
      <c r="V1242" s="176">
        <f t="shared" si="136"/>
        <v>0</v>
      </c>
      <c r="W1242" s="176">
        <f t="shared" si="137"/>
        <v>0</v>
      </c>
      <c r="X1242" s="176">
        <f t="shared" si="138"/>
        <v>0</v>
      </c>
      <c r="Y1242" s="666">
        <f>VLOOKUP(H1242,'3-Productie normen'!A:S,13,FALSE)</f>
        <v>0</v>
      </c>
      <c r="Z1242" s="177"/>
      <c r="AB1242" s="138">
        <f t="shared" si="139"/>
        <v>0</v>
      </c>
    </row>
    <row r="1243" spans="1:28" ht="14.1" customHeight="1">
      <c r="A1243" s="152">
        <v>1243</v>
      </c>
      <c r="B1243" s="171" t="s">
        <v>1009</v>
      </c>
      <c r="C1243" s="566" t="s">
        <v>1899</v>
      </c>
      <c r="D1243" s="526">
        <v>0</v>
      </c>
      <c r="E1243" s="526" t="s">
        <v>1646</v>
      </c>
      <c r="F1243" s="184" t="s">
        <v>1031</v>
      </c>
      <c r="G1243" s="184" t="s">
        <v>1647</v>
      </c>
      <c r="H1243" s="180" t="s">
        <v>223</v>
      </c>
      <c r="I1243" s="184" t="s">
        <v>331</v>
      </c>
      <c r="J1243" s="649">
        <v>0</v>
      </c>
      <c r="K1243" s="484"/>
      <c r="L1243" s="484"/>
      <c r="M1243" s="484"/>
      <c r="N1243" s="174" t="s">
        <v>223</v>
      </c>
      <c r="O1243" s="174"/>
      <c r="P1243" s="174"/>
      <c r="Q1243" s="174"/>
      <c r="R1243" s="175">
        <f t="shared" si="133"/>
        <v>0</v>
      </c>
      <c r="S1243" s="175">
        <f t="shared" si="134"/>
        <v>0</v>
      </c>
      <c r="T1243" s="175">
        <f t="shared" si="135"/>
        <v>0</v>
      </c>
      <c r="U1243" s="176">
        <f>IF(N1243="nio",0,IF(N1243&gt;0,VLOOKUP(H1243,'3-Productie normen'!A:S,VLOOKUP(N1243,'3-Productie normen'!S:T,2,FALSE),FALSE)))</f>
        <v>0</v>
      </c>
      <c r="V1243" s="176">
        <f t="shared" si="136"/>
        <v>0</v>
      </c>
      <c r="W1243" s="176">
        <f t="shared" si="137"/>
        <v>0</v>
      </c>
      <c r="X1243" s="176">
        <f t="shared" si="138"/>
        <v>0</v>
      </c>
      <c r="Y1243" s="666">
        <f>VLOOKUP(H1243,'3-Productie normen'!A:S,13,FALSE)</f>
        <v>0</v>
      </c>
      <c r="Z1243" s="177"/>
      <c r="AB1243" s="138">
        <f t="shared" si="139"/>
        <v>0</v>
      </c>
    </row>
    <row r="1244" spans="1:28" ht="14.1" customHeight="1">
      <c r="A1244" s="152">
        <v>1244</v>
      </c>
      <c r="B1244" s="171" t="s">
        <v>1009</v>
      </c>
      <c r="C1244" s="566" t="s">
        <v>1899</v>
      </c>
      <c r="D1244" s="526">
        <v>0</v>
      </c>
      <c r="E1244" s="526" t="s">
        <v>1648</v>
      </c>
      <c r="F1244" s="184" t="s">
        <v>1031</v>
      </c>
      <c r="G1244" s="184" t="s">
        <v>1649</v>
      </c>
      <c r="H1244" s="180" t="s">
        <v>223</v>
      </c>
      <c r="I1244" s="184" t="s">
        <v>331</v>
      </c>
      <c r="J1244" s="649">
        <v>0</v>
      </c>
      <c r="K1244" s="484"/>
      <c r="L1244" s="484"/>
      <c r="M1244" s="484"/>
      <c r="N1244" s="174" t="s">
        <v>223</v>
      </c>
      <c r="O1244" s="174"/>
      <c r="P1244" s="174"/>
      <c r="Q1244" s="174"/>
      <c r="R1244" s="175">
        <f t="shared" si="133"/>
        <v>0</v>
      </c>
      <c r="S1244" s="175">
        <f t="shared" si="134"/>
        <v>0</v>
      </c>
      <c r="T1244" s="175">
        <f t="shared" si="135"/>
        <v>0</v>
      </c>
      <c r="U1244" s="176">
        <f>IF(N1244="nio",0,IF(N1244&gt;0,VLOOKUP(H1244,'3-Productie normen'!A:S,VLOOKUP(N1244,'3-Productie normen'!S:T,2,FALSE),FALSE)))</f>
        <v>0</v>
      </c>
      <c r="V1244" s="176">
        <f t="shared" si="136"/>
        <v>0</v>
      </c>
      <c r="W1244" s="176">
        <f t="shared" si="137"/>
        <v>0</v>
      </c>
      <c r="X1244" s="176">
        <f t="shared" si="138"/>
        <v>0</v>
      </c>
      <c r="Y1244" s="666">
        <f>VLOOKUP(H1244,'3-Productie normen'!A:S,13,FALSE)</f>
        <v>0</v>
      </c>
      <c r="Z1244" s="177"/>
      <c r="AB1244" s="138">
        <f t="shared" si="139"/>
        <v>0</v>
      </c>
    </row>
    <row r="1245" spans="1:28" ht="14.1" customHeight="1">
      <c r="A1245" s="152">
        <v>1245</v>
      </c>
      <c r="B1245" s="171" t="s">
        <v>1010</v>
      </c>
      <c r="C1245" s="566" t="s">
        <v>1900</v>
      </c>
      <c r="D1245" s="526">
        <v>0</v>
      </c>
      <c r="E1245" s="526" t="s">
        <v>1098</v>
      </c>
      <c r="F1245" s="184" t="s">
        <v>1553</v>
      </c>
      <c r="G1245" s="184"/>
      <c r="H1245" s="184" t="s">
        <v>236</v>
      </c>
      <c r="I1245" s="184" t="s">
        <v>1218</v>
      </c>
      <c r="J1245" s="649">
        <v>1372</v>
      </c>
      <c r="K1245" s="484"/>
      <c r="L1245" s="484"/>
      <c r="M1245" s="484"/>
      <c r="N1245" s="174">
        <v>200</v>
      </c>
      <c r="O1245" s="174"/>
      <c r="P1245" s="174">
        <v>80</v>
      </c>
      <c r="Q1245" s="174"/>
      <c r="R1245" s="175" t="e">
        <f t="shared" si="133"/>
        <v>#DIV/0!</v>
      </c>
      <c r="S1245" s="175">
        <f t="shared" si="134"/>
        <v>0</v>
      </c>
      <c r="T1245" s="175" t="e">
        <f t="shared" si="135"/>
        <v>#DIV/0!</v>
      </c>
      <c r="U1245" s="176">
        <f>IF(N1245="nio",0,IF(N1245&gt;0,VLOOKUP(H1245,'3-Productie normen'!A:S,VLOOKUP(N1245,'3-Productie normen'!S:T,2,FALSE),FALSE)))</f>
        <v>0</v>
      </c>
      <c r="V1245" s="176">
        <f t="shared" si="136"/>
        <v>0</v>
      </c>
      <c r="W1245" s="176">
        <f t="shared" si="137"/>
        <v>0</v>
      </c>
      <c r="X1245" s="176">
        <f t="shared" si="138"/>
        <v>0</v>
      </c>
      <c r="Y1245" s="666">
        <f>VLOOKUP(H1245,'3-Productie normen'!A:S,13,FALSE)</f>
        <v>5</v>
      </c>
      <c r="Z1245" s="177"/>
      <c r="AB1245" s="138">
        <f t="shared" si="139"/>
        <v>384160</v>
      </c>
    </row>
    <row r="1246" spans="1:28" ht="14.1" customHeight="1">
      <c r="A1246" s="152">
        <v>1246</v>
      </c>
      <c r="B1246" s="171" t="s">
        <v>1010</v>
      </c>
      <c r="C1246" s="566" t="s">
        <v>1900</v>
      </c>
      <c r="D1246" s="526">
        <v>1</v>
      </c>
      <c r="E1246" s="526" t="s">
        <v>1067</v>
      </c>
      <c r="F1246" s="184" t="s">
        <v>557</v>
      </c>
      <c r="G1246" s="184" t="s">
        <v>1650</v>
      </c>
      <c r="H1246" s="137" t="s">
        <v>1856</v>
      </c>
      <c r="I1246" s="184" t="s">
        <v>111</v>
      </c>
      <c r="J1246" s="649">
        <v>427.27999877929699</v>
      </c>
      <c r="K1246" s="484"/>
      <c r="L1246" s="484"/>
      <c r="M1246" s="484"/>
      <c r="N1246" s="174">
        <v>200</v>
      </c>
      <c r="O1246" s="174"/>
      <c r="P1246" s="174">
        <v>80</v>
      </c>
      <c r="Q1246" s="174"/>
      <c r="R1246" s="175" t="e">
        <f t="shared" si="133"/>
        <v>#DIV/0!</v>
      </c>
      <c r="S1246" s="175">
        <f t="shared" si="134"/>
        <v>0</v>
      </c>
      <c r="T1246" s="175" t="e">
        <f t="shared" si="135"/>
        <v>#DIV/0!</v>
      </c>
      <c r="U1246" s="176">
        <f>IF(N1246="nio",0,IF(N1246&gt;0,VLOOKUP(H1246,'3-Productie normen'!A:S,VLOOKUP(N1246,'3-Productie normen'!S:T,2,FALSE),FALSE)))</f>
        <v>0</v>
      </c>
      <c r="V1246" s="176">
        <f t="shared" si="136"/>
        <v>0</v>
      </c>
      <c r="W1246" s="176">
        <f t="shared" si="137"/>
        <v>0</v>
      </c>
      <c r="X1246" s="176">
        <f t="shared" si="138"/>
        <v>0</v>
      </c>
      <c r="Y1246" s="666">
        <f>VLOOKUP(H1246,'3-Productie normen'!A:S,13,FALSE)</f>
        <v>5</v>
      </c>
      <c r="Z1246" s="177"/>
      <c r="AB1246" s="138">
        <f t="shared" si="139"/>
        <v>119638.39965820315</v>
      </c>
    </row>
    <row r="1247" spans="1:28" ht="14.1" customHeight="1">
      <c r="A1247" s="152">
        <v>1247</v>
      </c>
      <c r="B1247" s="171" t="s">
        <v>1010</v>
      </c>
      <c r="C1247" s="566" t="s">
        <v>1900</v>
      </c>
      <c r="D1247" s="526">
        <v>0</v>
      </c>
      <c r="E1247" s="526" t="s">
        <v>1079</v>
      </c>
      <c r="F1247" s="184" t="s">
        <v>1137</v>
      </c>
      <c r="G1247" s="184" t="s">
        <v>1651</v>
      </c>
      <c r="H1247" s="184" t="s">
        <v>1258</v>
      </c>
      <c r="I1247" s="184" t="s">
        <v>1275</v>
      </c>
      <c r="J1247" s="649">
        <v>86.040000915527301</v>
      </c>
      <c r="K1247" s="484"/>
      <c r="L1247" s="484"/>
      <c r="M1247" s="484"/>
      <c r="N1247" s="174">
        <v>12</v>
      </c>
      <c r="O1247" s="174"/>
      <c r="P1247" s="174"/>
      <c r="Q1247" s="174"/>
      <c r="R1247" s="175" t="e">
        <f t="shared" si="133"/>
        <v>#DIV/0!</v>
      </c>
      <c r="S1247" s="175">
        <f t="shared" si="134"/>
        <v>0</v>
      </c>
      <c r="T1247" s="175">
        <f t="shared" si="135"/>
        <v>0</v>
      </c>
      <c r="U1247" s="176">
        <f>IF(N1247="nio",0,IF(N1247&gt;0,VLOOKUP(H1247,'3-Productie normen'!A:S,VLOOKUP(N1247,'3-Productie normen'!S:T,2,FALSE),FALSE)))</f>
        <v>0</v>
      </c>
      <c r="V1247" s="176">
        <f t="shared" si="136"/>
        <v>0</v>
      </c>
      <c r="W1247" s="176">
        <f t="shared" si="137"/>
        <v>0</v>
      </c>
      <c r="X1247" s="176">
        <f t="shared" si="138"/>
        <v>0</v>
      </c>
      <c r="Y1247" s="666">
        <f>VLOOKUP(H1247,'3-Productie normen'!A:S,13,FALSE)</f>
        <v>5</v>
      </c>
      <c r="Z1247" s="177"/>
      <c r="AB1247" s="138">
        <f t="shared" si="139"/>
        <v>1032.4800109863277</v>
      </c>
    </row>
    <row r="1248" spans="1:28" ht="14.1" customHeight="1">
      <c r="A1248" s="152">
        <v>1248</v>
      </c>
      <c r="B1248" s="171" t="s">
        <v>1010</v>
      </c>
      <c r="C1248" s="566" t="s">
        <v>1900</v>
      </c>
      <c r="D1248" s="526">
        <v>0</v>
      </c>
      <c r="E1248" s="526" t="s">
        <v>1652</v>
      </c>
      <c r="F1248" s="184" t="s">
        <v>1137</v>
      </c>
      <c r="G1248" s="184" t="s">
        <v>1653</v>
      </c>
      <c r="H1248" s="184" t="s">
        <v>1258</v>
      </c>
      <c r="I1248" s="184" t="s">
        <v>1146</v>
      </c>
      <c r="J1248" s="649">
        <v>86.040000915527301</v>
      </c>
      <c r="K1248" s="484"/>
      <c r="L1248" s="484"/>
      <c r="M1248" s="484"/>
      <c r="N1248" s="174">
        <v>12</v>
      </c>
      <c r="O1248" s="174"/>
      <c r="P1248" s="174"/>
      <c r="Q1248" s="174"/>
      <c r="R1248" s="175" t="e">
        <f t="shared" si="133"/>
        <v>#DIV/0!</v>
      </c>
      <c r="S1248" s="175">
        <f t="shared" si="134"/>
        <v>0</v>
      </c>
      <c r="T1248" s="175">
        <f t="shared" si="135"/>
        <v>0</v>
      </c>
      <c r="U1248" s="176">
        <f>IF(N1248="nio",0,IF(N1248&gt;0,VLOOKUP(H1248,'3-Productie normen'!A:S,VLOOKUP(N1248,'3-Productie normen'!S:T,2,FALSE),FALSE)))</f>
        <v>0</v>
      </c>
      <c r="V1248" s="176">
        <f t="shared" si="136"/>
        <v>0</v>
      </c>
      <c r="W1248" s="176">
        <f t="shared" si="137"/>
        <v>0</v>
      </c>
      <c r="X1248" s="176">
        <f t="shared" si="138"/>
        <v>0</v>
      </c>
      <c r="Y1248" s="666">
        <f>VLOOKUP(H1248,'3-Productie normen'!A:S,13,FALSE)</f>
        <v>5</v>
      </c>
      <c r="Z1248" s="177"/>
      <c r="AB1248" s="138">
        <f t="shared" si="139"/>
        <v>1032.4800109863277</v>
      </c>
    </row>
    <row r="1249" spans="1:28" ht="14.1" customHeight="1">
      <c r="A1249" s="152">
        <v>1249</v>
      </c>
      <c r="B1249" s="171" t="s">
        <v>1010</v>
      </c>
      <c r="C1249" s="566" t="s">
        <v>1900</v>
      </c>
      <c r="D1249" s="526">
        <v>0</v>
      </c>
      <c r="E1249" s="526" t="s">
        <v>1030</v>
      </c>
      <c r="F1249" s="184" t="s">
        <v>557</v>
      </c>
      <c r="G1249" s="184" t="s">
        <v>1654</v>
      </c>
      <c r="H1249" s="137" t="s">
        <v>1856</v>
      </c>
      <c r="I1249" s="184" t="s">
        <v>1275</v>
      </c>
      <c r="J1249" s="649">
        <v>68.480003356933594</v>
      </c>
      <c r="K1249" s="484"/>
      <c r="L1249" s="484"/>
      <c r="M1249" s="484"/>
      <c r="N1249" s="174">
        <v>200</v>
      </c>
      <c r="O1249" s="174"/>
      <c r="P1249" s="174">
        <v>80</v>
      </c>
      <c r="Q1249" s="174"/>
      <c r="R1249" s="175" t="e">
        <f t="shared" si="133"/>
        <v>#DIV/0!</v>
      </c>
      <c r="S1249" s="175">
        <f t="shared" si="134"/>
        <v>0</v>
      </c>
      <c r="T1249" s="175" t="e">
        <f t="shared" si="135"/>
        <v>#DIV/0!</v>
      </c>
      <c r="U1249" s="176">
        <f>IF(N1249="nio",0,IF(N1249&gt;0,VLOOKUP(H1249,'3-Productie normen'!A:S,VLOOKUP(N1249,'3-Productie normen'!S:T,2,FALSE),FALSE)))</f>
        <v>0</v>
      </c>
      <c r="V1249" s="176">
        <f t="shared" si="136"/>
        <v>0</v>
      </c>
      <c r="W1249" s="176">
        <f t="shared" si="137"/>
        <v>0</v>
      </c>
      <c r="X1249" s="176">
        <f t="shared" si="138"/>
        <v>0</v>
      </c>
      <c r="Y1249" s="666">
        <f>VLOOKUP(H1249,'3-Productie normen'!A:S,13,FALSE)</f>
        <v>5</v>
      </c>
      <c r="Z1249" s="177"/>
      <c r="AB1249" s="138">
        <f t="shared" si="139"/>
        <v>19174.400939941406</v>
      </c>
    </row>
    <row r="1250" spans="1:28" ht="14.1" customHeight="1">
      <c r="A1250" s="152">
        <v>1250</v>
      </c>
      <c r="B1250" s="171" t="s">
        <v>1010</v>
      </c>
      <c r="C1250" s="566" t="s">
        <v>1900</v>
      </c>
      <c r="D1250" s="526">
        <v>0</v>
      </c>
      <c r="E1250" s="526" t="s">
        <v>1089</v>
      </c>
      <c r="F1250" s="184" t="s">
        <v>1137</v>
      </c>
      <c r="G1250" s="184" t="s">
        <v>1655</v>
      </c>
      <c r="H1250" s="184" t="s">
        <v>1258</v>
      </c>
      <c r="I1250" s="184" t="s">
        <v>1218</v>
      </c>
      <c r="J1250" s="649">
        <v>47.840000152587898</v>
      </c>
      <c r="K1250" s="484"/>
      <c r="L1250" s="484"/>
      <c r="M1250" s="484"/>
      <c r="N1250" s="174">
        <v>12</v>
      </c>
      <c r="O1250" s="174"/>
      <c r="P1250" s="174"/>
      <c r="Q1250" s="174"/>
      <c r="R1250" s="175" t="e">
        <f t="shared" si="133"/>
        <v>#DIV/0!</v>
      </c>
      <c r="S1250" s="175">
        <f t="shared" si="134"/>
        <v>0</v>
      </c>
      <c r="T1250" s="175">
        <f t="shared" si="135"/>
        <v>0</v>
      </c>
      <c r="U1250" s="176">
        <f>IF(N1250="nio",0,IF(N1250&gt;0,VLOOKUP(H1250,'3-Productie normen'!A:S,VLOOKUP(N1250,'3-Productie normen'!S:T,2,FALSE),FALSE)))</f>
        <v>0</v>
      </c>
      <c r="V1250" s="176">
        <f t="shared" si="136"/>
        <v>0</v>
      </c>
      <c r="W1250" s="176">
        <f t="shared" si="137"/>
        <v>0</v>
      </c>
      <c r="X1250" s="176">
        <f t="shared" si="138"/>
        <v>0</v>
      </c>
      <c r="Y1250" s="666">
        <f>VLOOKUP(H1250,'3-Productie normen'!A:S,13,FALSE)</f>
        <v>5</v>
      </c>
      <c r="Z1250" s="177"/>
      <c r="AB1250" s="138">
        <f t="shared" si="139"/>
        <v>574.0800018310548</v>
      </c>
    </row>
    <row r="1251" spans="1:28" ht="14.1" customHeight="1">
      <c r="A1251" s="152">
        <v>1251</v>
      </c>
      <c r="B1251" s="171" t="s">
        <v>1010</v>
      </c>
      <c r="C1251" s="566" t="s">
        <v>1900</v>
      </c>
      <c r="D1251" s="526">
        <v>0</v>
      </c>
      <c r="E1251" s="526" t="s">
        <v>1128</v>
      </c>
      <c r="F1251" s="184" t="s">
        <v>557</v>
      </c>
      <c r="G1251" s="184" t="s">
        <v>1656</v>
      </c>
      <c r="H1251" s="137" t="s">
        <v>1856</v>
      </c>
      <c r="I1251" s="184" t="s">
        <v>1275</v>
      </c>
      <c r="J1251" s="649">
        <v>46.700000762939503</v>
      </c>
      <c r="K1251" s="484"/>
      <c r="L1251" s="484"/>
      <c r="M1251" s="484"/>
      <c r="N1251" s="174">
        <v>200</v>
      </c>
      <c r="O1251" s="174"/>
      <c r="P1251" s="174">
        <v>80</v>
      </c>
      <c r="Q1251" s="174"/>
      <c r="R1251" s="175" t="e">
        <f t="shared" si="133"/>
        <v>#DIV/0!</v>
      </c>
      <c r="S1251" s="175">
        <f t="shared" si="134"/>
        <v>0</v>
      </c>
      <c r="T1251" s="175" t="e">
        <f t="shared" si="135"/>
        <v>#DIV/0!</v>
      </c>
      <c r="U1251" s="176">
        <f>IF(N1251="nio",0,IF(N1251&gt;0,VLOOKUP(H1251,'3-Productie normen'!A:S,VLOOKUP(N1251,'3-Productie normen'!S:T,2,FALSE),FALSE)))</f>
        <v>0</v>
      </c>
      <c r="V1251" s="176">
        <f t="shared" si="136"/>
        <v>0</v>
      </c>
      <c r="W1251" s="176">
        <f t="shared" si="137"/>
        <v>0</v>
      </c>
      <c r="X1251" s="176">
        <f t="shared" si="138"/>
        <v>0</v>
      </c>
      <c r="Y1251" s="666">
        <f>VLOOKUP(H1251,'3-Productie normen'!A:S,13,FALSE)</f>
        <v>5</v>
      </c>
      <c r="Z1251" s="177"/>
      <c r="AB1251" s="138">
        <f t="shared" si="139"/>
        <v>13076.000213623061</v>
      </c>
    </row>
    <row r="1252" spans="1:28" ht="14.1" customHeight="1">
      <c r="A1252" s="152">
        <v>1252</v>
      </c>
      <c r="B1252" s="171" t="s">
        <v>1010</v>
      </c>
      <c r="C1252" s="566" t="s">
        <v>1900</v>
      </c>
      <c r="D1252" s="526">
        <v>0</v>
      </c>
      <c r="E1252" s="526" t="s">
        <v>1136</v>
      </c>
      <c r="F1252" s="184" t="s">
        <v>557</v>
      </c>
      <c r="G1252" s="184" t="s">
        <v>1657</v>
      </c>
      <c r="H1252" s="137" t="s">
        <v>1856</v>
      </c>
      <c r="I1252" s="184" t="s">
        <v>1275</v>
      </c>
      <c r="J1252" s="649">
        <v>46.700000762939503</v>
      </c>
      <c r="K1252" s="484"/>
      <c r="L1252" s="484"/>
      <c r="M1252" s="484"/>
      <c r="N1252" s="174">
        <v>200</v>
      </c>
      <c r="O1252" s="174"/>
      <c r="P1252" s="174">
        <v>80</v>
      </c>
      <c r="Q1252" s="174"/>
      <c r="R1252" s="175" t="e">
        <f t="shared" si="133"/>
        <v>#DIV/0!</v>
      </c>
      <c r="S1252" s="175">
        <f t="shared" si="134"/>
        <v>0</v>
      </c>
      <c r="T1252" s="175" t="e">
        <f t="shared" si="135"/>
        <v>#DIV/0!</v>
      </c>
      <c r="U1252" s="176">
        <f>IF(N1252="nio",0,IF(N1252&gt;0,VLOOKUP(H1252,'3-Productie normen'!A:S,VLOOKUP(N1252,'3-Productie normen'!S:T,2,FALSE),FALSE)))</f>
        <v>0</v>
      </c>
      <c r="V1252" s="176">
        <f t="shared" si="136"/>
        <v>0</v>
      </c>
      <c r="W1252" s="176">
        <f t="shared" si="137"/>
        <v>0</v>
      </c>
      <c r="X1252" s="176">
        <f t="shared" si="138"/>
        <v>0</v>
      </c>
      <c r="Y1252" s="666">
        <f>VLOOKUP(H1252,'3-Productie normen'!A:S,13,FALSE)</f>
        <v>5</v>
      </c>
      <c r="Z1252" s="177"/>
      <c r="AB1252" s="138">
        <f t="shared" si="139"/>
        <v>13076.000213623061</v>
      </c>
    </row>
    <row r="1253" spans="1:28" ht="14.1" customHeight="1">
      <c r="A1253" s="152">
        <v>1253</v>
      </c>
      <c r="B1253" s="171" t="s">
        <v>1010</v>
      </c>
      <c r="C1253" s="566" t="s">
        <v>1900</v>
      </c>
      <c r="D1253" s="526">
        <v>0</v>
      </c>
      <c r="E1253" s="526" t="s">
        <v>1145</v>
      </c>
      <c r="F1253" s="184" t="s">
        <v>557</v>
      </c>
      <c r="G1253" s="184" t="s">
        <v>1658</v>
      </c>
      <c r="H1253" s="137" t="s">
        <v>1856</v>
      </c>
      <c r="I1253" s="184" t="s">
        <v>1275</v>
      </c>
      <c r="J1253" s="649">
        <v>27.790000915527301</v>
      </c>
      <c r="K1253" s="484"/>
      <c r="L1253" s="484"/>
      <c r="M1253" s="484"/>
      <c r="N1253" s="174">
        <v>200</v>
      </c>
      <c r="O1253" s="174"/>
      <c r="P1253" s="174">
        <v>80</v>
      </c>
      <c r="Q1253" s="174"/>
      <c r="R1253" s="175" t="e">
        <f t="shared" si="133"/>
        <v>#DIV/0!</v>
      </c>
      <c r="S1253" s="175">
        <f t="shared" si="134"/>
        <v>0</v>
      </c>
      <c r="T1253" s="175" t="e">
        <f t="shared" si="135"/>
        <v>#DIV/0!</v>
      </c>
      <c r="U1253" s="176">
        <f>IF(N1253="nio",0,IF(N1253&gt;0,VLOOKUP(H1253,'3-Productie normen'!A:S,VLOOKUP(N1253,'3-Productie normen'!S:T,2,FALSE),FALSE)))</f>
        <v>0</v>
      </c>
      <c r="V1253" s="176">
        <f t="shared" si="136"/>
        <v>0</v>
      </c>
      <c r="W1253" s="176">
        <f t="shared" si="137"/>
        <v>0</v>
      </c>
      <c r="X1253" s="176">
        <f t="shared" si="138"/>
        <v>0</v>
      </c>
      <c r="Y1253" s="666">
        <f>VLOOKUP(H1253,'3-Productie normen'!A:S,13,FALSE)</f>
        <v>5</v>
      </c>
      <c r="Z1253" s="177"/>
      <c r="AB1253" s="138">
        <f t="shared" si="139"/>
        <v>7781.2002563476444</v>
      </c>
    </row>
    <row r="1254" spans="1:28" ht="14.1" customHeight="1">
      <c r="A1254" s="152">
        <v>1254</v>
      </c>
      <c r="B1254" s="171" t="s">
        <v>1010</v>
      </c>
      <c r="C1254" s="566" t="s">
        <v>1900</v>
      </c>
      <c r="D1254" s="526">
        <v>1</v>
      </c>
      <c r="E1254" s="526" t="s">
        <v>1038</v>
      </c>
      <c r="F1254" s="184" t="s">
        <v>557</v>
      </c>
      <c r="G1254" s="184" t="s">
        <v>1659</v>
      </c>
      <c r="H1254" s="137" t="s">
        <v>1856</v>
      </c>
      <c r="I1254" s="184" t="s">
        <v>111</v>
      </c>
      <c r="J1254" s="649">
        <v>25.329999923706101</v>
      </c>
      <c r="K1254" s="484"/>
      <c r="L1254" s="484"/>
      <c r="M1254" s="484"/>
      <c r="N1254" s="174">
        <v>200</v>
      </c>
      <c r="O1254" s="174"/>
      <c r="P1254" s="174">
        <v>80</v>
      </c>
      <c r="Q1254" s="174"/>
      <c r="R1254" s="175" t="e">
        <f t="shared" si="133"/>
        <v>#DIV/0!</v>
      </c>
      <c r="S1254" s="175">
        <f t="shared" si="134"/>
        <v>0</v>
      </c>
      <c r="T1254" s="175" t="e">
        <f t="shared" si="135"/>
        <v>#DIV/0!</v>
      </c>
      <c r="U1254" s="176">
        <f>IF(N1254="nio",0,IF(N1254&gt;0,VLOOKUP(H1254,'3-Productie normen'!A:S,VLOOKUP(N1254,'3-Productie normen'!S:T,2,FALSE),FALSE)))</f>
        <v>0</v>
      </c>
      <c r="V1254" s="176">
        <f t="shared" si="136"/>
        <v>0</v>
      </c>
      <c r="W1254" s="176">
        <f t="shared" si="137"/>
        <v>0</v>
      </c>
      <c r="X1254" s="176">
        <f t="shared" si="138"/>
        <v>0</v>
      </c>
      <c r="Y1254" s="666">
        <f>VLOOKUP(H1254,'3-Productie normen'!A:S,13,FALSE)</f>
        <v>5</v>
      </c>
      <c r="Z1254" s="177"/>
      <c r="AB1254" s="138">
        <f t="shared" si="139"/>
        <v>7092.399978637708</v>
      </c>
    </row>
    <row r="1255" spans="1:28" ht="14.1" customHeight="1">
      <c r="A1255" s="152">
        <v>1255</v>
      </c>
      <c r="B1255" s="171" t="s">
        <v>1010</v>
      </c>
      <c r="C1255" s="566" t="s">
        <v>1900</v>
      </c>
      <c r="D1255" s="526">
        <v>0</v>
      </c>
      <c r="E1255" s="526" t="s">
        <v>1029</v>
      </c>
      <c r="F1255" s="184" t="s">
        <v>1078</v>
      </c>
      <c r="G1255" s="184" t="s">
        <v>1660</v>
      </c>
      <c r="H1255" s="137" t="s">
        <v>1856</v>
      </c>
      <c r="I1255" s="184" t="s">
        <v>1275</v>
      </c>
      <c r="J1255" s="649">
        <v>23.799999237060501</v>
      </c>
      <c r="K1255" s="484"/>
      <c r="L1255" s="484"/>
      <c r="M1255" s="484"/>
      <c r="N1255" s="174">
        <v>200</v>
      </c>
      <c r="O1255" s="174"/>
      <c r="P1255" s="174">
        <v>80</v>
      </c>
      <c r="Q1255" s="174"/>
      <c r="R1255" s="175" t="e">
        <f t="shared" si="133"/>
        <v>#DIV/0!</v>
      </c>
      <c r="S1255" s="175">
        <f t="shared" si="134"/>
        <v>0</v>
      </c>
      <c r="T1255" s="175" t="e">
        <f t="shared" si="135"/>
        <v>#DIV/0!</v>
      </c>
      <c r="U1255" s="176">
        <f>IF(N1255="nio",0,IF(N1255&gt;0,VLOOKUP(H1255,'3-Productie normen'!A:S,VLOOKUP(N1255,'3-Productie normen'!S:T,2,FALSE),FALSE)))</f>
        <v>0</v>
      </c>
      <c r="V1255" s="176">
        <f t="shared" si="136"/>
        <v>0</v>
      </c>
      <c r="W1255" s="176">
        <f t="shared" si="137"/>
        <v>0</v>
      </c>
      <c r="X1255" s="176">
        <f t="shared" si="138"/>
        <v>0</v>
      </c>
      <c r="Y1255" s="666">
        <f>VLOOKUP(H1255,'3-Productie normen'!A:S,13,FALSE)</f>
        <v>5</v>
      </c>
      <c r="Z1255" s="177"/>
      <c r="AB1255" s="138">
        <f t="shared" si="139"/>
        <v>6663.9997863769404</v>
      </c>
    </row>
    <row r="1256" spans="1:28" ht="14.1" customHeight="1">
      <c r="A1256" s="152">
        <v>1256</v>
      </c>
      <c r="B1256" s="171" t="s">
        <v>1010</v>
      </c>
      <c r="C1256" s="566" t="s">
        <v>1900</v>
      </c>
      <c r="D1256" s="526">
        <v>0</v>
      </c>
      <c r="E1256" s="526" t="s">
        <v>1043</v>
      </c>
      <c r="F1256" s="184" t="s">
        <v>281</v>
      </c>
      <c r="G1256" s="184" t="s">
        <v>1661</v>
      </c>
      <c r="H1256" s="173" t="s">
        <v>1857</v>
      </c>
      <c r="I1256" s="184" t="s">
        <v>1275</v>
      </c>
      <c r="J1256" s="649">
        <v>22.209999084472699</v>
      </c>
      <c r="K1256" s="484"/>
      <c r="L1256" s="484"/>
      <c r="M1256" s="484"/>
      <c r="N1256" s="174">
        <v>200</v>
      </c>
      <c r="O1256" s="174"/>
      <c r="P1256" s="174"/>
      <c r="Q1256" s="174"/>
      <c r="R1256" s="175" t="e">
        <f t="shared" si="133"/>
        <v>#DIV/0!</v>
      </c>
      <c r="S1256" s="175">
        <f t="shared" si="134"/>
        <v>0</v>
      </c>
      <c r="T1256" s="175">
        <f t="shared" si="135"/>
        <v>0</v>
      </c>
      <c r="U1256" s="176">
        <f>IF(N1256="nio",0,IF(N1256&gt;0,VLOOKUP(H1256,'3-Productie normen'!A:S,VLOOKUP(N1256,'3-Productie normen'!S:T,2,FALSE),FALSE)))</f>
        <v>0</v>
      </c>
      <c r="V1256" s="176">
        <f t="shared" si="136"/>
        <v>0</v>
      </c>
      <c r="W1256" s="176">
        <f t="shared" si="137"/>
        <v>0</v>
      </c>
      <c r="X1256" s="176">
        <f t="shared" si="138"/>
        <v>0</v>
      </c>
      <c r="Y1256" s="666">
        <f>VLOOKUP(H1256,'3-Productie normen'!A:S,13,FALSE)</f>
        <v>1</v>
      </c>
      <c r="Z1256" s="177"/>
      <c r="AB1256" s="138">
        <f t="shared" si="139"/>
        <v>4441.9998168945394</v>
      </c>
    </row>
    <row r="1257" spans="1:28" ht="14.1" customHeight="1">
      <c r="A1257" s="152">
        <v>1257</v>
      </c>
      <c r="B1257" s="171" t="s">
        <v>1010</v>
      </c>
      <c r="C1257" s="566" t="s">
        <v>1900</v>
      </c>
      <c r="D1257" s="526">
        <v>0</v>
      </c>
      <c r="E1257" s="526" t="s">
        <v>1091</v>
      </c>
      <c r="F1257" s="184" t="s">
        <v>112</v>
      </c>
      <c r="G1257" s="184" t="s">
        <v>1662</v>
      </c>
      <c r="H1257" s="184" t="s">
        <v>1</v>
      </c>
      <c r="I1257" s="184" t="s">
        <v>1275</v>
      </c>
      <c r="J1257" s="649">
        <v>21.899999618530298</v>
      </c>
      <c r="K1257" s="484"/>
      <c r="L1257" s="484"/>
      <c r="M1257" s="484"/>
      <c r="N1257" s="174">
        <v>200</v>
      </c>
      <c r="O1257" s="174"/>
      <c r="P1257" s="174">
        <v>80</v>
      </c>
      <c r="Q1257" s="174"/>
      <c r="R1257" s="175" t="e">
        <f t="shared" si="133"/>
        <v>#DIV/0!</v>
      </c>
      <c r="S1257" s="175">
        <f t="shared" si="134"/>
        <v>0</v>
      </c>
      <c r="T1257" s="175" t="e">
        <f t="shared" si="135"/>
        <v>#DIV/0!</v>
      </c>
      <c r="U1257" s="176">
        <f>IF(N1257="nio",0,IF(N1257&gt;0,VLOOKUP(H1257,'3-Productie normen'!A:S,VLOOKUP(N1257,'3-Productie normen'!S:T,2,FALSE),FALSE)))</f>
        <v>0</v>
      </c>
      <c r="V1257" s="176">
        <f t="shared" si="136"/>
        <v>0</v>
      </c>
      <c r="W1257" s="176">
        <f t="shared" si="137"/>
        <v>0</v>
      </c>
      <c r="X1257" s="176">
        <f t="shared" si="138"/>
        <v>0</v>
      </c>
      <c r="Y1257" s="666">
        <f>VLOOKUP(H1257,'3-Productie normen'!A:S,13,FALSE)</f>
        <v>3</v>
      </c>
      <c r="Z1257" s="177"/>
      <c r="AB1257" s="138">
        <f t="shared" si="139"/>
        <v>6131.9998931884838</v>
      </c>
    </row>
    <row r="1258" spans="1:28" ht="14.1" customHeight="1">
      <c r="A1258" s="152">
        <v>1258</v>
      </c>
      <c r="B1258" s="171" t="s">
        <v>1010</v>
      </c>
      <c r="C1258" s="566" t="s">
        <v>1900</v>
      </c>
      <c r="D1258" s="526">
        <v>0</v>
      </c>
      <c r="E1258" s="526" t="s">
        <v>1130</v>
      </c>
      <c r="F1258" s="184" t="s">
        <v>112</v>
      </c>
      <c r="G1258" s="184" t="s">
        <v>1663</v>
      </c>
      <c r="H1258" s="184" t="s">
        <v>1</v>
      </c>
      <c r="I1258" s="184" t="s">
        <v>1275</v>
      </c>
      <c r="J1258" s="649">
        <v>21.899999618530298</v>
      </c>
      <c r="K1258" s="484"/>
      <c r="L1258" s="484"/>
      <c r="M1258" s="484"/>
      <c r="N1258" s="174">
        <v>200</v>
      </c>
      <c r="O1258" s="174"/>
      <c r="P1258" s="174">
        <v>80</v>
      </c>
      <c r="Q1258" s="174"/>
      <c r="R1258" s="175" t="e">
        <f t="shared" si="133"/>
        <v>#DIV/0!</v>
      </c>
      <c r="S1258" s="175">
        <f t="shared" si="134"/>
        <v>0</v>
      </c>
      <c r="T1258" s="175" t="e">
        <f t="shared" si="135"/>
        <v>#DIV/0!</v>
      </c>
      <c r="U1258" s="176">
        <f>IF(N1258="nio",0,IF(N1258&gt;0,VLOOKUP(H1258,'3-Productie normen'!A:S,VLOOKUP(N1258,'3-Productie normen'!S:T,2,FALSE),FALSE)))</f>
        <v>0</v>
      </c>
      <c r="V1258" s="176">
        <f t="shared" si="136"/>
        <v>0</v>
      </c>
      <c r="W1258" s="176">
        <f t="shared" si="137"/>
        <v>0</v>
      </c>
      <c r="X1258" s="176">
        <f t="shared" si="138"/>
        <v>0</v>
      </c>
      <c r="Y1258" s="666">
        <f>VLOOKUP(H1258,'3-Productie normen'!A:S,13,FALSE)</f>
        <v>3</v>
      </c>
      <c r="Z1258" s="177"/>
      <c r="AB1258" s="138">
        <f t="shared" si="139"/>
        <v>6131.9998931884838</v>
      </c>
    </row>
    <row r="1259" spans="1:28" ht="14.1" customHeight="1">
      <c r="A1259" s="152">
        <v>1259</v>
      </c>
      <c r="B1259" s="171" t="s">
        <v>1010</v>
      </c>
      <c r="C1259" s="566" t="s">
        <v>1900</v>
      </c>
      <c r="D1259" s="526">
        <v>0</v>
      </c>
      <c r="E1259" s="526" t="s">
        <v>1053</v>
      </c>
      <c r="F1259" s="184" t="s">
        <v>112</v>
      </c>
      <c r="G1259" s="184" t="s">
        <v>1664</v>
      </c>
      <c r="H1259" s="184" t="s">
        <v>1</v>
      </c>
      <c r="I1259" s="184" t="s">
        <v>1275</v>
      </c>
      <c r="J1259" s="649">
        <v>20.100000381469702</v>
      </c>
      <c r="K1259" s="484"/>
      <c r="L1259" s="484"/>
      <c r="M1259" s="484"/>
      <c r="N1259" s="174">
        <v>200</v>
      </c>
      <c r="O1259" s="174"/>
      <c r="P1259" s="174">
        <v>80</v>
      </c>
      <c r="Q1259" s="174"/>
      <c r="R1259" s="175" t="e">
        <f t="shared" si="133"/>
        <v>#DIV/0!</v>
      </c>
      <c r="S1259" s="175">
        <f t="shared" si="134"/>
        <v>0</v>
      </c>
      <c r="T1259" s="175" t="e">
        <f t="shared" si="135"/>
        <v>#DIV/0!</v>
      </c>
      <c r="U1259" s="176">
        <f>IF(N1259="nio",0,IF(N1259&gt;0,VLOOKUP(H1259,'3-Productie normen'!A:S,VLOOKUP(N1259,'3-Productie normen'!S:T,2,FALSE),FALSE)))</f>
        <v>0</v>
      </c>
      <c r="V1259" s="176">
        <f t="shared" si="136"/>
        <v>0</v>
      </c>
      <c r="W1259" s="176">
        <f t="shared" si="137"/>
        <v>0</v>
      </c>
      <c r="X1259" s="176">
        <f t="shared" si="138"/>
        <v>0</v>
      </c>
      <c r="Y1259" s="666">
        <f>VLOOKUP(H1259,'3-Productie normen'!A:S,13,FALSE)</f>
        <v>3</v>
      </c>
      <c r="Z1259" s="177"/>
      <c r="AB1259" s="138">
        <f t="shared" si="139"/>
        <v>5628.0001068115162</v>
      </c>
    </row>
    <row r="1260" spans="1:28" ht="14.1" customHeight="1">
      <c r="A1260" s="152">
        <v>1260</v>
      </c>
      <c r="B1260" s="171" t="s">
        <v>1010</v>
      </c>
      <c r="C1260" s="566" t="s">
        <v>1900</v>
      </c>
      <c r="D1260" s="526">
        <v>0</v>
      </c>
      <c r="E1260" s="526" t="s">
        <v>1061</v>
      </c>
      <c r="F1260" s="184" t="s">
        <v>112</v>
      </c>
      <c r="G1260" s="184" t="s">
        <v>1665</v>
      </c>
      <c r="H1260" s="184" t="s">
        <v>1</v>
      </c>
      <c r="I1260" s="184" t="s">
        <v>1275</v>
      </c>
      <c r="J1260" s="649">
        <v>20.100000381469702</v>
      </c>
      <c r="K1260" s="484"/>
      <c r="L1260" s="484"/>
      <c r="M1260" s="484"/>
      <c r="N1260" s="174">
        <v>200</v>
      </c>
      <c r="O1260" s="174"/>
      <c r="P1260" s="174">
        <v>80</v>
      </c>
      <c r="Q1260" s="174"/>
      <c r="R1260" s="175" t="e">
        <f t="shared" si="133"/>
        <v>#DIV/0!</v>
      </c>
      <c r="S1260" s="175">
        <f t="shared" si="134"/>
        <v>0</v>
      </c>
      <c r="T1260" s="175" t="e">
        <f t="shared" si="135"/>
        <v>#DIV/0!</v>
      </c>
      <c r="U1260" s="176">
        <f>IF(N1260="nio",0,IF(N1260&gt;0,VLOOKUP(H1260,'3-Productie normen'!A:S,VLOOKUP(N1260,'3-Productie normen'!S:T,2,FALSE),FALSE)))</f>
        <v>0</v>
      </c>
      <c r="V1260" s="176">
        <f t="shared" si="136"/>
        <v>0</v>
      </c>
      <c r="W1260" s="176">
        <f t="shared" si="137"/>
        <v>0</v>
      </c>
      <c r="X1260" s="176">
        <f t="shared" si="138"/>
        <v>0</v>
      </c>
      <c r="Y1260" s="666">
        <f>VLOOKUP(H1260,'3-Productie normen'!A:S,13,FALSE)</f>
        <v>3</v>
      </c>
      <c r="Z1260" s="177"/>
      <c r="AB1260" s="138">
        <f t="shared" si="139"/>
        <v>5628.0001068115162</v>
      </c>
    </row>
    <row r="1261" spans="1:28" ht="14.1" customHeight="1">
      <c r="A1261" s="152">
        <v>1261</v>
      </c>
      <c r="B1261" s="171" t="s">
        <v>1010</v>
      </c>
      <c r="C1261" s="566" t="s">
        <v>1900</v>
      </c>
      <c r="D1261" s="526">
        <v>0</v>
      </c>
      <c r="E1261" s="526" t="s">
        <v>1058</v>
      </c>
      <c r="F1261" s="184" t="s">
        <v>112</v>
      </c>
      <c r="G1261" s="184" t="s">
        <v>1666</v>
      </c>
      <c r="H1261" s="184" t="s">
        <v>1</v>
      </c>
      <c r="I1261" s="184" t="s">
        <v>1275</v>
      </c>
      <c r="J1261" s="649">
        <v>20.100000381469702</v>
      </c>
      <c r="K1261" s="484"/>
      <c r="L1261" s="484"/>
      <c r="M1261" s="484"/>
      <c r="N1261" s="174">
        <v>200</v>
      </c>
      <c r="O1261" s="174"/>
      <c r="P1261" s="174">
        <v>80</v>
      </c>
      <c r="Q1261" s="174"/>
      <c r="R1261" s="175" t="e">
        <f t="shared" si="133"/>
        <v>#DIV/0!</v>
      </c>
      <c r="S1261" s="175">
        <f t="shared" si="134"/>
        <v>0</v>
      </c>
      <c r="T1261" s="175" t="e">
        <f t="shared" si="135"/>
        <v>#DIV/0!</v>
      </c>
      <c r="U1261" s="176">
        <f>IF(N1261="nio",0,IF(N1261&gt;0,VLOOKUP(H1261,'3-Productie normen'!A:S,VLOOKUP(N1261,'3-Productie normen'!S:T,2,FALSE),FALSE)))</f>
        <v>0</v>
      </c>
      <c r="V1261" s="176">
        <f t="shared" si="136"/>
        <v>0</v>
      </c>
      <c r="W1261" s="176">
        <f t="shared" si="137"/>
        <v>0</v>
      </c>
      <c r="X1261" s="176">
        <f t="shared" si="138"/>
        <v>0</v>
      </c>
      <c r="Y1261" s="666">
        <f>VLOOKUP(H1261,'3-Productie normen'!A:S,13,FALSE)</f>
        <v>3</v>
      </c>
      <c r="Z1261" s="177"/>
      <c r="AB1261" s="138">
        <f t="shared" si="139"/>
        <v>5628.0001068115162</v>
      </c>
    </row>
    <row r="1262" spans="1:28" ht="14.1" customHeight="1">
      <c r="A1262" s="152">
        <v>1262</v>
      </c>
      <c r="B1262" s="171" t="s">
        <v>1010</v>
      </c>
      <c r="C1262" s="566" t="s">
        <v>1900</v>
      </c>
      <c r="D1262" s="526">
        <v>0</v>
      </c>
      <c r="E1262" s="526" t="s">
        <v>1095</v>
      </c>
      <c r="F1262" s="184" t="s">
        <v>112</v>
      </c>
      <c r="G1262" s="184" t="s">
        <v>1667</v>
      </c>
      <c r="H1262" s="184" t="s">
        <v>1</v>
      </c>
      <c r="I1262" s="184" t="s">
        <v>1275</v>
      </c>
      <c r="J1262" s="649">
        <v>20.100000381469702</v>
      </c>
      <c r="K1262" s="484"/>
      <c r="L1262" s="484"/>
      <c r="M1262" s="484"/>
      <c r="N1262" s="174">
        <v>200</v>
      </c>
      <c r="O1262" s="174"/>
      <c r="P1262" s="174">
        <v>80</v>
      </c>
      <c r="Q1262" s="174"/>
      <c r="R1262" s="175" t="e">
        <f t="shared" si="133"/>
        <v>#DIV/0!</v>
      </c>
      <c r="S1262" s="175">
        <f t="shared" si="134"/>
        <v>0</v>
      </c>
      <c r="T1262" s="175" t="e">
        <f t="shared" si="135"/>
        <v>#DIV/0!</v>
      </c>
      <c r="U1262" s="176">
        <f>IF(N1262="nio",0,IF(N1262&gt;0,VLOOKUP(H1262,'3-Productie normen'!A:S,VLOOKUP(N1262,'3-Productie normen'!S:T,2,FALSE),FALSE)))</f>
        <v>0</v>
      </c>
      <c r="V1262" s="176">
        <f t="shared" si="136"/>
        <v>0</v>
      </c>
      <c r="W1262" s="176">
        <f t="shared" si="137"/>
        <v>0</v>
      </c>
      <c r="X1262" s="176">
        <f t="shared" si="138"/>
        <v>0</v>
      </c>
      <c r="Y1262" s="666">
        <f>VLOOKUP(H1262,'3-Productie normen'!A:S,13,FALSE)</f>
        <v>3</v>
      </c>
      <c r="Z1262" s="177"/>
      <c r="AB1262" s="138">
        <f t="shared" si="139"/>
        <v>5628.0001068115162</v>
      </c>
    </row>
    <row r="1263" spans="1:28" ht="14.1" customHeight="1">
      <c r="A1263" s="152">
        <v>1263</v>
      </c>
      <c r="B1263" s="171" t="s">
        <v>1010</v>
      </c>
      <c r="C1263" s="566" t="s">
        <v>1900</v>
      </c>
      <c r="D1263" s="526">
        <v>0</v>
      </c>
      <c r="E1263" s="526" t="s">
        <v>1123</v>
      </c>
      <c r="F1263" s="184" t="s">
        <v>112</v>
      </c>
      <c r="G1263" s="184" t="s">
        <v>1668</v>
      </c>
      <c r="H1263" s="184" t="s">
        <v>1</v>
      </c>
      <c r="I1263" s="184" t="s">
        <v>1275</v>
      </c>
      <c r="J1263" s="649">
        <v>20</v>
      </c>
      <c r="K1263" s="484"/>
      <c r="L1263" s="484"/>
      <c r="M1263" s="484"/>
      <c r="N1263" s="174">
        <v>200</v>
      </c>
      <c r="O1263" s="174"/>
      <c r="P1263" s="174">
        <v>80</v>
      </c>
      <c r="Q1263" s="174"/>
      <c r="R1263" s="175" t="e">
        <f t="shared" si="133"/>
        <v>#DIV/0!</v>
      </c>
      <c r="S1263" s="175">
        <f t="shared" si="134"/>
        <v>0</v>
      </c>
      <c r="T1263" s="175" t="e">
        <f t="shared" si="135"/>
        <v>#DIV/0!</v>
      </c>
      <c r="U1263" s="176">
        <f>IF(N1263="nio",0,IF(N1263&gt;0,VLOOKUP(H1263,'3-Productie normen'!A:S,VLOOKUP(N1263,'3-Productie normen'!S:T,2,FALSE),FALSE)))</f>
        <v>0</v>
      </c>
      <c r="V1263" s="176">
        <f t="shared" si="136"/>
        <v>0</v>
      </c>
      <c r="W1263" s="176">
        <f t="shared" si="137"/>
        <v>0</v>
      </c>
      <c r="X1263" s="176">
        <f t="shared" si="138"/>
        <v>0</v>
      </c>
      <c r="Y1263" s="666">
        <f>VLOOKUP(H1263,'3-Productie normen'!A:S,13,FALSE)</f>
        <v>3</v>
      </c>
      <c r="Z1263" s="177"/>
      <c r="AB1263" s="138">
        <f t="shared" si="139"/>
        <v>5600</v>
      </c>
    </row>
    <row r="1264" spans="1:28" ht="14.1" customHeight="1">
      <c r="A1264" s="152">
        <v>1264</v>
      </c>
      <c r="B1264" s="171" t="s">
        <v>1010</v>
      </c>
      <c r="C1264" s="566" t="s">
        <v>1900</v>
      </c>
      <c r="D1264" s="526">
        <v>0</v>
      </c>
      <c r="E1264" s="526" t="s">
        <v>1140</v>
      </c>
      <c r="F1264" s="184" t="s">
        <v>112</v>
      </c>
      <c r="G1264" s="184" t="s">
        <v>1669</v>
      </c>
      <c r="H1264" s="184" t="s">
        <v>1</v>
      </c>
      <c r="I1264" s="184" t="s">
        <v>1275</v>
      </c>
      <c r="J1264" s="649">
        <v>20</v>
      </c>
      <c r="K1264" s="484"/>
      <c r="L1264" s="484"/>
      <c r="M1264" s="484"/>
      <c r="N1264" s="174">
        <v>200</v>
      </c>
      <c r="O1264" s="174"/>
      <c r="P1264" s="174">
        <v>80</v>
      </c>
      <c r="Q1264" s="174"/>
      <c r="R1264" s="175" t="e">
        <f t="shared" si="133"/>
        <v>#DIV/0!</v>
      </c>
      <c r="S1264" s="175">
        <f t="shared" si="134"/>
        <v>0</v>
      </c>
      <c r="T1264" s="175" t="e">
        <f t="shared" si="135"/>
        <v>#DIV/0!</v>
      </c>
      <c r="U1264" s="176">
        <f>IF(N1264="nio",0,IF(N1264&gt;0,VLOOKUP(H1264,'3-Productie normen'!A:S,VLOOKUP(N1264,'3-Productie normen'!S:T,2,FALSE),FALSE)))</f>
        <v>0</v>
      </c>
      <c r="V1264" s="176">
        <f t="shared" si="136"/>
        <v>0</v>
      </c>
      <c r="W1264" s="176">
        <f t="shared" si="137"/>
        <v>0</v>
      </c>
      <c r="X1264" s="176">
        <f t="shared" si="138"/>
        <v>0</v>
      </c>
      <c r="Y1264" s="666">
        <f>VLOOKUP(H1264,'3-Productie normen'!A:S,13,FALSE)</f>
        <v>3</v>
      </c>
      <c r="Z1264" s="177"/>
      <c r="AB1264" s="138">
        <f t="shared" si="139"/>
        <v>5600</v>
      </c>
    </row>
    <row r="1265" spans="1:28" ht="14.1" customHeight="1">
      <c r="A1265" s="152">
        <v>1265</v>
      </c>
      <c r="B1265" s="171" t="s">
        <v>1010</v>
      </c>
      <c r="C1265" s="566" t="s">
        <v>1900</v>
      </c>
      <c r="D1265" s="526">
        <v>0</v>
      </c>
      <c r="E1265" s="526" t="s">
        <v>1670</v>
      </c>
      <c r="F1265" s="184" t="s">
        <v>112</v>
      </c>
      <c r="G1265" s="184" t="s">
        <v>1671</v>
      </c>
      <c r="H1265" s="184" t="s">
        <v>1</v>
      </c>
      <c r="I1265" s="184" t="s">
        <v>1275</v>
      </c>
      <c r="J1265" s="649">
        <v>20</v>
      </c>
      <c r="K1265" s="484"/>
      <c r="L1265" s="484"/>
      <c r="M1265" s="484"/>
      <c r="N1265" s="174">
        <v>200</v>
      </c>
      <c r="O1265" s="174"/>
      <c r="P1265" s="174">
        <v>80</v>
      </c>
      <c r="Q1265" s="174"/>
      <c r="R1265" s="175" t="e">
        <f t="shared" si="133"/>
        <v>#DIV/0!</v>
      </c>
      <c r="S1265" s="175">
        <f t="shared" si="134"/>
        <v>0</v>
      </c>
      <c r="T1265" s="175" t="e">
        <f t="shared" si="135"/>
        <v>#DIV/0!</v>
      </c>
      <c r="U1265" s="176">
        <f>IF(N1265="nio",0,IF(N1265&gt;0,VLOOKUP(H1265,'3-Productie normen'!A:S,VLOOKUP(N1265,'3-Productie normen'!S:T,2,FALSE),FALSE)))</f>
        <v>0</v>
      </c>
      <c r="V1265" s="176">
        <f t="shared" si="136"/>
        <v>0</v>
      </c>
      <c r="W1265" s="176">
        <f t="shared" si="137"/>
        <v>0</v>
      </c>
      <c r="X1265" s="176">
        <f t="shared" si="138"/>
        <v>0</v>
      </c>
      <c r="Y1265" s="666">
        <f>VLOOKUP(H1265,'3-Productie normen'!A:S,13,FALSE)</f>
        <v>3</v>
      </c>
      <c r="Z1265" s="177"/>
      <c r="AB1265" s="138">
        <f t="shared" si="139"/>
        <v>5600</v>
      </c>
    </row>
    <row r="1266" spans="1:28" ht="14.1" customHeight="1">
      <c r="A1266" s="152">
        <v>1266</v>
      </c>
      <c r="B1266" s="171" t="s">
        <v>1010</v>
      </c>
      <c r="C1266" s="566" t="s">
        <v>1900</v>
      </c>
      <c r="D1266" s="526">
        <v>0</v>
      </c>
      <c r="E1266" s="526" t="s">
        <v>1672</v>
      </c>
      <c r="F1266" s="184" t="s">
        <v>112</v>
      </c>
      <c r="G1266" s="184" t="s">
        <v>1673</v>
      </c>
      <c r="H1266" s="184" t="s">
        <v>1</v>
      </c>
      <c r="I1266" s="184" t="s">
        <v>1275</v>
      </c>
      <c r="J1266" s="649">
        <v>20</v>
      </c>
      <c r="K1266" s="484"/>
      <c r="L1266" s="484"/>
      <c r="M1266" s="484"/>
      <c r="N1266" s="174">
        <v>200</v>
      </c>
      <c r="O1266" s="174"/>
      <c r="P1266" s="174">
        <v>80</v>
      </c>
      <c r="Q1266" s="174"/>
      <c r="R1266" s="175" t="e">
        <f t="shared" si="133"/>
        <v>#DIV/0!</v>
      </c>
      <c r="S1266" s="175">
        <f t="shared" si="134"/>
        <v>0</v>
      </c>
      <c r="T1266" s="175" t="e">
        <f t="shared" si="135"/>
        <v>#DIV/0!</v>
      </c>
      <c r="U1266" s="176">
        <f>IF(N1266="nio",0,IF(N1266&gt;0,VLOOKUP(H1266,'3-Productie normen'!A:S,VLOOKUP(N1266,'3-Productie normen'!S:T,2,FALSE),FALSE)))</f>
        <v>0</v>
      </c>
      <c r="V1266" s="176">
        <f t="shared" si="136"/>
        <v>0</v>
      </c>
      <c r="W1266" s="176">
        <f t="shared" si="137"/>
        <v>0</v>
      </c>
      <c r="X1266" s="176">
        <f t="shared" si="138"/>
        <v>0</v>
      </c>
      <c r="Y1266" s="666">
        <f>VLOOKUP(H1266,'3-Productie normen'!A:S,13,FALSE)</f>
        <v>3</v>
      </c>
      <c r="Z1266" s="177"/>
      <c r="AB1266" s="138">
        <f t="shared" si="139"/>
        <v>5600</v>
      </c>
    </row>
    <row r="1267" spans="1:28" ht="14.1" customHeight="1">
      <c r="A1267" s="152">
        <v>1267</v>
      </c>
      <c r="B1267" s="171" t="s">
        <v>1010</v>
      </c>
      <c r="C1267" s="566" t="s">
        <v>1900</v>
      </c>
      <c r="D1267" s="526">
        <v>0</v>
      </c>
      <c r="E1267" s="526" t="s">
        <v>1343</v>
      </c>
      <c r="F1267" s="184" t="s">
        <v>388</v>
      </c>
      <c r="G1267" s="184"/>
      <c r="H1267" s="180" t="s">
        <v>223</v>
      </c>
      <c r="I1267" s="184" t="s">
        <v>1275</v>
      </c>
      <c r="J1267" s="649">
        <v>19.299999237060501</v>
      </c>
      <c r="K1267" s="484"/>
      <c r="L1267" s="484"/>
      <c r="M1267" s="484"/>
      <c r="N1267" s="543" t="s">
        <v>223</v>
      </c>
      <c r="O1267" s="174"/>
      <c r="P1267" s="174"/>
      <c r="Q1267" s="174"/>
      <c r="R1267" s="175">
        <f t="shared" si="133"/>
        <v>0</v>
      </c>
      <c r="S1267" s="175">
        <f t="shared" si="134"/>
        <v>0</v>
      </c>
      <c r="T1267" s="175">
        <f t="shared" si="135"/>
        <v>0</v>
      </c>
      <c r="U1267" s="176">
        <f>IF(N1267="nio",0,IF(N1267&gt;0,VLOOKUP(H1267,'3-Productie normen'!A:S,VLOOKUP(N1267,'3-Productie normen'!S:T,2,FALSE),FALSE)))</f>
        <v>0</v>
      </c>
      <c r="V1267" s="176">
        <f t="shared" si="136"/>
        <v>0</v>
      </c>
      <c r="W1267" s="176">
        <f t="shared" si="137"/>
        <v>0</v>
      </c>
      <c r="X1267" s="176">
        <f t="shared" si="138"/>
        <v>0</v>
      </c>
      <c r="Y1267" s="666">
        <f>VLOOKUP(H1267,'3-Productie normen'!A:S,13,FALSE)</f>
        <v>0</v>
      </c>
      <c r="Z1267" s="177"/>
      <c r="AB1267" s="138">
        <f t="shared" si="139"/>
        <v>0</v>
      </c>
    </row>
    <row r="1268" spans="1:28" ht="14.1" customHeight="1">
      <c r="A1268" s="152">
        <v>1268</v>
      </c>
      <c r="B1268" s="171" t="s">
        <v>1010</v>
      </c>
      <c r="C1268" s="566" t="s">
        <v>1900</v>
      </c>
      <c r="D1268" s="526">
        <v>0</v>
      </c>
      <c r="E1268" s="526" t="s">
        <v>1025</v>
      </c>
      <c r="F1268" s="184" t="s">
        <v>110</v>
      </c>
      <c r="G1268" s="184" t="s">
        <v>1674</v>
      </c>
      <c r="H1268" s="137" t="s">
        <v>110</v>
      </c>
      <c r="I1268" s="184" t="s">
        <v>1146</v>
      </c>
      <c r="J1268" s="649">
        <v>18.2299995422363</v>
      </c>
      <c r="K1268" s="484"/>
      <c r="L1268" s="484"/>
      <c r="M1268" s="484"/>
      <c r="N1268" s="174">
        <v>200</v>
      </c>
      <c r="O1268" s="174"/>
      <c r="P1268" s="174">
        <v>80</v>
      </c>
      <c r="Q1268" s="174"/>
      <c r="R1268" s="175" t="e">
        <f t="shared" si="133"/>
        <v>#DIV/0!</v>
      </c>
      <c r="S1268" s="175">
        <f t="shared" si="134"/>
        <v>0</v>
      </c>
      <c r="T1268" s="175" t="e">
        <f t="shared" si="135"/>
        <v>#DIV/0!</v>
      </c>
      <c r="U1268" s="176">
        <f>IF(N1268="nio",0,IF(N1268&gt;0,VLOOKUP(H1268,'3-Productie normen'!A:S,VLOOKUP(N1268,'3-Productie normen'!S:T,2,FALSE),FALSE)))</f>
        <v>0</v>
      </c>
      <c r="V1268" s="176">
        <f t="shared" si="136"/>
        <v>0</v>
      </c>
      <c r="W1268" s="176">
        <f t="shared" si="137"/>
        <v>0</v>
      </c>
      <c r="X1268" s="176">
        <f t="shared" si="138"/>
        <v>0</v>
      </c>
      <c r="Y1268" s="666">
        <f>VLOOKUP(H1268,'3-Productie normen'!A:S,13,FALSE)</f>
        <v>4</v>
      </c>
      <c r="Z1268" s="177"/>
      <c r="AB1268" s="138">
        <f t="shared" si="139"/>
        <v>5104.3998718261637</v>
      </c>
    </row>
    <row r="1269" spans="1:28" ht="14.1" customHeight="1">
      <c r="A1269" s="152">
        <v>1269</v>
      </c>
      <c r="B1269" s="171" t="s">
        <v>1010</v>
      </c>
      <c r="C1269" s="566" t="s">
        <v>1900</v>
      </c>
      <c r="D1269" s="526">
        <v>0</v>
      </c>
      <c r="E1269" s="526" t="s">
        <v>1034</v>
      </c>
      <c r="F1269" s="184" t="s">
        <v>557</v>
      </c>
      <c r="G1269" s="184" t="s">
        <v>1675</v>
      </c>
      <c r="H1269" s="137" t="s">
        <v>1856</v>
      </c>
      <c r="I1269" s="184" t="s">
        <v>1275</v>
      </c>
      <c r="J1269" s="649">
        <v>16.680000305175799</v>
      </c>
      <c r="K1269" s="484"/>
      <c r="L1269" s="484"/>
      <c r="M1269" s="484"/>
      <c r="N1269" s="174">
        <v>200</v>
      </c>
      <c r="O1269" s="174"/>
      <c r="P1269" s="174">
        <v>80</v>
      </c>
      <c r="Q1269" s="174"/>
      <c r="R1269" s="175" t="e">
        <f t="shared" si="133"/>
        <v>#DIV/0!</v>
      </c>
      <c r="S1269" s="175">
        <f t="shared" si="134"/>
        <v>0</v>
      </c>
      <c r="T1269" s="175" t="e">
        <f t="shared" si="135"/>
        <v>#DIV/0!</v>
      </c>
      <c r="U1269" s="176">
        <f>IF(N1269="nio",0,IF(N1269&gt;0,VLOOKUP(H1269,'3-Productie normen'!A:S,VLOOKUP(N1269,'3-Productie normen'!S:T,2,FALSE),FALSE)))</f>
        <v>0</v>
      </c>
      <c r="V1269" s="176">
        <f t="shared" si="136"/>
        <v>0</v>
      </c>
      <c r="W1269" s="176">
        <f t="shared" si="137"/>
        <v>0</v>
      </c>
      <c r="X1269" s="176">
        <f t="shared" si="138"/>
        <v>0</v>
      </c>
      <c r="Y1269" s="666">
        <f>VLOOKUP(H1269,'3-Productie normen'!A:S,13,FALSE)</f>
        <v>5</v>
      </c>
      <c r="Z1269" s="177"/>
      <c r="AB1269" s="138">
        <f t="shared" si="139"/>
        <v>4670.4000854492233</v>
      </c>
    </row>
    <row r="1270" spans="1:28" ht="14.1" customHeight="1">
      <c r="A1270" s="152">
        <v>1270</v>
      </c>
      <c r="B1270" s="171" t="s">
        <v>1010</v>
      </c>
      <c r="C1270" s="566" t="s">
        <v>1900</v>
      </c>
      <c r="D1270" s="526">
        <v>0</v>
      </c>
      <c r="E1270" s="526" t="s">
        <v>1103</v>
      </c>
      <c r="F1270" s="184" t="s">
        <v>281</v>
      </c>
      <c r="G1270" s="184" t="s">
        <v>1676</v>
      </c>
      <c r="H1270" s="173" t="s">
        <v>1857</v>
      </c>
      <c r="I1270" s="184" t="s">
        <v>1677</v>
      </c>
      <c r="J1270" s="649">
        <v>15.300000190734901</v>
      </c>
      <c r="K1270" s="484"/>
      <c r="L1270" s="484"/>
      <c r="M1270" s="484"/>
      <c r="N1270" s="174">
        <v>200</v>
      </c>
      <c r="O1270" s="174"/>
      <c r="P1270" s="174"/>
      <c r="Q1270" s="174"/>
      <c r="R1270" s="175" t="e">
        <f t="shared" si="133"/>
        <v>#DIV/0!</v>
      </c>
      <c r="S1270" s="175">
        <f t="shared" si="134"/>
        <v>0</v>
      </c>
      <c r="T1270" s="175">
        <f t="shared" si="135"/>
        <v>0</v>
      </c>
      <c r="U1270" s="176">
        <f>IF(N1270="nio",0,IF(N1270&gt;0,VLOOKUP(H1270,'3-Productie normen'!A:S,VLOOKUP(N1270,'3-Productie normen'!S:T,2,FALSE),FALSE)))</f>
        <v>0</v>
      </c>
      <c r="V1270" s="176">
        <f t="shared" si="136"/>
        <v>0</v>
      </c>
      <c r="W1270" s="176">
        <f t="shared" si="137"/>
        <v>0</v>
      </c>
      <c r="X1270" s="176">
        <f t="shared" si="138"/>
        <v>0</v>
      </c>
      <c r="Y1270" s="666">
        <f>VLOOKUP(H1270,'3-Productie normen'!A:S,13,FALSE)</f>
        <v>1</v>
      </c>
      <c r="Z1270" s="177"/>
      <c r="AB1270" s="138">
        <f t="shared" si="139"/>
        <v>3060.0000381469799</v>
      </c>
    </row>
    <row r="1271" spans="1:28" ht="14.1" customHeight="1">
      <c r="A1271" s="152">
        <v>1271</v>
      </c>
      <c r="B1271" s="171" t="s">
        <v>1010</v>
      </c>
      <c r="C1271" s="566" t="s">
        <v>1900</v>
      </c>
      <c r="D1271" s="526">
        <v>0</v>
      </c>
      <c r="E1271" s="526" t="s">
        <v>1151</v>
      </c>
      <c r="F1271" s="184" t="s">
        <v>281</v>
      </c>
      <c r="G1271" s="184" t="s">
        <v>1676</v>
      </c>
      <c r="H1271" s="173" t="s">
        <v>1857</v>
      </c>
      <c r="I1271" s="184" t="s">
        <v>1677</v>
      </c>
      <c r="J1271" s="649">
        <v>15.300000190734901</v>
      </c>
      <c r="K1271" s="484"/>
      <c r="L1271" s="484"/>
      <c r="M1271" s="484"/>
      <c r="N1271" s="174">
        <v>200</v>
      </c>
      <c r="O1271" s="174"/>
      <c r="P1271" s="174"/>
      <c r="Q1271" s="174"/>
      <c r="R1271" s="175" t="e">
        <f t="shared" si="133"/>
        <v>#DIV/0!</v>
      </c>
      <c r="S1271" s="175">
        <f t="shared" si="134"/>
        <v>0</v>
      </c>
      <c r="T1271" s="175">
        <f t="shared" si="135"/>
        <v>0</v>
      </c>
      <c r="U1271" s="176">
        <f>IF(N1271="nio",0,IF(N1271&gt;0,VLOOKUP(H1271,'3-Productie normen'!A:S,VLOOKUP(N1271,'3-Productie normen'!S:T,2,FALSE),FALSE)))</f>
        <v>0</v>
      </c>
      <c r="V1271" s="176">
        <f t="shared" si="136"/>
        <v>0</v>
      </c>
      <c r="W1271" s="176">
        <f t="shared" si="137"/>
        <v>0</v>
      </c>
      <c r="X1271" s="176">
        <f t="shared" si="138"/>
        <v>0</v>
      </c>
      <c r="Y1271" s="666">
        <f>VLOOKUP(H1271,'3-Productie normen'!A:S,13,FALSE)</f>
        <v>1</v>
      </c>
      <c r="Z1271" s="177"/>
      <c r="AB1271" s="138">
        <f t="shared" si="139"/>
        <v>3060.0000381469799</v>
      </c>
    </row>
    <row r="1272" spans="1:28" ht="14.1" customHeight="1">
      <c r="A1272" s="152">
        <v>1272</v>
      </c>
      <c r="B1272" s="171" t="s">
        <v>1010</v>
      </c>
      <c r="C1272" s="566" t="s">
        <v>1900</v>
      </c>
      <c r="D1272" s="526">
        <v>0</v>
      </c>
      <c r="E1272" s="526" t="s">
        <v>1039</v>
      </c>
      <c r="F1272" s="184" t="s">
        <v>377</v>
      </c>
      <c r="G1272" s="184" t="s">
        <v>1678</v>
      </c>
      <c r="H1272" s="184" t="s">
        <v>18</v>
      </c>
      <c r="I1272" s="184" t="s">
        <v>1275</v>
      </c>
      <c r="J1272" s="649">
        <v>7.9200000762939498</v>
      </c>
      <c r="K1272" s="484"/>
      <c r="L1272" s="484"/>
      <c r="M1272" s="484"/>
      <c r="N1272" s="174">
        <v>200</v>
      </c>
      <c r="O1272" s="174"/>
      <c r="P1272" s="174">
        <v>80</v>
      </c>
      <c r="Q1272" s="174"/>
      <c r="R1272" s="175" t="e">
        <f t="shared" si="133"/>
        <v>#DIV/0!</v>
      </c>
      <c r="S1272" s="175">
        <f t="shared" si="134"/>
        <v>0</v>
      </c>
      <c r="T1272" s="175" t="e">
        <f t="shared" si="135"/>
        <v>#DIV/0!</v>
      </c>
      <c r="U1272" s="176">
        <f>IF(N1272="nio",0,IF(N1272&gt;0,VLOOKUP(H1272,'3-Productie normen'!A:S,VLOOKUP(N1272,'3-Productie normen'!S:T,2,FALSE),FALSE)))</f>
        <v>0</v>
      </c>
      <c r="V1272" s="176">
        <f t="shared" si="136"/>
        <v>0</v>
      </c>
      <c r="W1272" s="176">
        <f t="shared" si="137"/>
        <v>0</v>
      </c>
      <c r="X1272" s="176">
        <f t="shared" si="138"/>
        <v>0</v>
      </c>
      <c r="Y1272" s="666">
        <f>VLOOKUP(H1272,'3-Productie normen'!A:S,13,FALSE)</f>
        <v>3</v>
      </c>
      <c r="Z1272" s="177"/>
      <c r="AB1272" s="138">
        <f t="shared" si="139"/>
        <v>2217.6000213623061</v>
      </c>
    </row>
    <row r="1273" spans="1:28" ht="14.1" customHeight="1">
      <c r="A1273" s="152">
        <v>1273</v>
      </c>
      <c r="B1273" s="171" t="s">
        <v>1010</v>
      </c>
      <c r="C1273" s="566" t="s">
        <v>1900</v>
      </c>
      <c r="D1273" s="526">
        <v>0</v>
      </c>
      <c r="E1273" s="526" t="s">
        <v>1041</v>
      </c>
      <c r="F1273" s="184" t="s">
        <v>377</v>
      </c>
      <c r="G1273" s="184" t="s">
        <v>1679</v>
      </c>
      <c r="H1273" s="184" t="s">
        <v>18</v>
      </c>
      <c r="I1273" s="184" t="s">
        <v>1275</v>
      </c>
      <c r="J1273" s="649">
        <v>7.9200000762939498</v>
      </c>
      <c r="K1273" s="484"/>
      <c r="L1273" s="484"/>
      <c r="M1273" s="484"/>
      <c r="N1273" s="174">
        <v>200</v>
      </c>
      <c r="O1273" s="174"/>
      <c r="P1273" s="174">
        <v>80</v>
      </c>
      <c r="Q1273" s="174"/>
      <c r="R1273" s="175" t="e">
        <f t="shared" si="133"/>
        <v>#DIV/0!</v>
      </c>
      <c r="S1273" s="175">
        <f t="shared" si="134"/>
        <v>0</v>
      </c>
      <c r="T1273" s="175" t="e">
        <f t="shared" si="135"/>
        <v>#DIV/0!</v>
      </c>
      <c r="U1273" s="176">
        <f>IF(N1273="nio",0,IF(N1273&gt;0,VLOOKUP(H1273,'3-Productie normen'!A:S,VLOOKUP(N1273,'3-Productie normen'!S:T,2,FALSE),FALSE)))</f>
        <v>0</v>
      </c>
      <c r="V1273" s="176">
        <f t="shared" si="136"/>
        <v>0</v>
      </c>
      <c r="W1273" s="176">
        <f t="shared" si="137"/>
        <v>0</v>
      </c>
      <c r="X1273" s="176">
        <f t="shared" si="138"/>
        <v>0</v>
      </c>
      <c r="Y1273" s="666">
        <f>VLOOKUP(H1273,'3-Productie normen'!A:S,13,FALSE)</f>
        <v>3</v>
      </c>
      <c r="Z1273" s="177"/>
      <c r="AB1273" s="138">
        <f t="shared" si="139"/>
        <v>2217.6000213623061</v>
      </c>
    </row>
    <row r="1274" spans="1:28" ht="14.1" customHeight="1">
      <c r="A1274" s="152">
        <v>1274</v>
      </c>
      <c r="B1274" s="171" t="s">
        <v>1010</v>
      </c>
      <c r="C1274" s="566" t="s">
        <v>1900</v>
      </c>
      <c r="D1274" s="526">
        <v>0</v>
      </c>
      <c r="E1274" s="526" t="s">
        <v>1680</v>
      </c>
      <c r="F1274" s="184" t="s">
        <v>309</v>
      </c>
      <c r="G1274" s="184" t="s">
        <v>1681</v>
      </c>
      <c r="H1274" s="173" t="s">
        <v>18</v>
      </c>
      <c r="I1274" s="184" t="s">
        <v>1275</v>
      </c>
      <c r="J1274" s="649">
        <v>7.7399997711181596</v>
      </c>
      <c r="K1274" s="484"/>
      <c r="L1274" s="484"/>
      <c r="M1274" s="484"/>
      <c r="N1274" s="174">
        <v>200</v>
      </c>
      <c r="O1274" s="174"/>
      <c r="P1274" s="174">
        <v>80</v>
      </c>
      <c r="Q1274" s="174"/>
      <c r="R1274" s="175" t="e">
        <f t="shared" si="133"/>
        <v>#DIV/0!</v>
      </c>
      <c r="S1274" s="175">
        <f t="shared" si="134"/>
        <v>0</v>
      </c>
      <c r="T1274" s="175" t="e">
        <f t="shared" si="135"/>
        <v>#DIV/0!</v>
      </c>
      <c r="U1274" s="176">
        <f>IF(N1274="nio",0,IF(N1274&gt;0,VLOOKUP(H1274,'3-Productie normen'!A:S,VLOOKUP(N1274,'3-Productie normen'!S:T,2,FALSE),FALSE)))</f>
        <v>0</v>
      </c>
      <c r="V1274" s="176">
        <f t="shared" si="136"/>
        <v>0</v>
      </c>
      <c r="W1274" s="176">
        <f t="shared" si="137"/>
        <v>0</v>
      </c>
      <c r="X1274" s="176">
        <f t="shared" si="138"/>
        <v>0</v>
      </c>
      <c r="Y1274" s="666">
        <f>VLOOKUP(H1274,'3-Productie normen'!A:S,13,FALSE)</f>
        <v>3</v>
      </c>
      <c r="Z1274" s="177"/>
      <c r="AB1274" s="138">
        <f t="shared" si="139"/>
        <v>2167.1999359130846</v>
      </c>
    </row>
    <row r="1275" spans="1:28" ht="14.1" customHeight="1">
      <c r="A1275" s="152">
        <v>1275</v>
      </c>
      <c r="B1275" s="171" t="s">
        <v>1010</v>
      </c>
      <c r="C1275" s="566" t="s">
        <v>1900</v>
      </c>
      <c r="D1275" s="526">
        <v>0</v>
      </c>
      <c r="E1275" s="526" t="s">
        <v>1124</v>
      </c>
      <c r="F1275" s="184" t="s">
        <v>110</v>
      </c>
      <c r="G1275" s="184" t="s">
        <v>1682</v>
      </c>
      <c r="H1275" s="137" t="s">
        <v>110</v>
      </c>
      <c r="I1275" s="184" t="s">
        <v>1146</v>
      </c>
      <c r="J1275" s="649">
        <v>7.5599999427795401</v>
      </c>
      <c r="K1275" s="484"/>
      <c r="L1275" s="484"/>
      <c r="M1275" s="484"/>
      <c r="N1275" s="174">
        <v>200</v>
      </c>
      <c r="O1275" s="174"/>
      <c r="P1275" s="174">
        <v>80</v>
      </c>
      <c r="Q1275" s="174"/>
      <c r="R1275" s="175" t="e">
        <f t="shared" si="133"/>
        <v>#DIV/0!</v>
      </c>
      <c r="S1275" s="175">
        <f t="shared" si="134"/>
        <v>0</v>
      </c>
      <c r="T1275" s="175" t="e">
        <f t="shared" si="135"/>
        <v>#DIV/0!</v>
      </c>
      <c r="U1275" s="176">
        <f>IF(N1275="nio",0,IF(N1275&gt;0,VLOOKUP(H1275,'3-Productie normen'!A:S,VLOOKUP(N1275,'3-Productie normen'!S:T,2,FALSE),FALSE)))</f>
        <v>0</v>
      </c>
      <c r="V1275" s="176">
        <f t="shared" si="136"/>
        <v>0</v>
      </c>
      <c r="W1275" s="176">
        <f t="shared" si="137"/>
        <v>0</v>
      </c>
      <c r="X1275" s="176">
        <f t="shared" si="138"/>
        <v>0</v>
      </c>
      <c r="Y1275" s="666">
        <f>VLOOKUP(H1275,'3-Productie normen'!A:S,13,FALSE)</f>
        <v>4</v>
      </c>
      <c r="Z1275" s="177"/>
      <c r="AB1275" s="138">
        <f t="shared" si="139"/>
        <v>2116.799983978271</v>
      </c>
    </row>
    <row r="1276" spans="1:28" ht="14.1" customHeight="1">
      <c r="A1276" s="152">
        <v>1276</v>
      </c>
      <c r="B1276" s="171" t="s">
        <v>1010</v>
      </c>
      <c r="C1276" s="566" t="s">
        <v>1900</v>
      </c>
      <c r="D1276" s="526">
        <v>0</v>
      </c>
      <c r="E1276" s="526" t="s">
        <v>1138</v>
      </c>
      <c r="F1276" s="184" t="s">
        <v>110</v>
      </c>
      <c r="G1276" s="184" t="s">
        <v>1683</v>
      </c>
      <c r="H1276" s="137" t="s">
        <v>110</v>
      </c>
      <c r="I1276" s="184" t="s">
        <v>1146</v>
      </c>
      <c r="J1276" s="649">
        <v>7.5599999427795401</v>
      </c>
      <c r="K1276" s="484"/>
      <c r="L1276" s="484"/>
      <c r="M1276" s="484"/>
      <c r="N1276" s="174">
        <v>200</v>
      </c>
      <c r="O1276" s="174"/>
      <c r="P1276" s="174">
        <v>80</v>
      </c>
      <c r="Q1276" s="174"/>
      <c r="R1276" s="175" t="e">
        <f t="shared" si="133"/>
        <v>#DIV/0!</v>
      </c>
      <c r="S1276" s="175">
        <f t="shared" si="134"/>
        <v>0</v>
      </c>
      <c r="T1276" s="175" t="e">
        <f t="shared" si="135"/>
        <v>#DIV/0!</v>
      </c>
      <c r="U1276" s="176">
        <f>IF(N1276="nio",0,IF(N1276&gt;0,VLOOKUP(H1276,'3-Productie normen'!A:S,VLOOKUP(N1276,'3-Productie normen'!S:T,2,FALSE),FALSE)))</f>
        <v>0</v>
      </c>
      <c r="V1276" s="176">
        <f t="shared" si="136"/>
        <v>0</v>
      </c>
      <c r="W1276" s="176">
        <f t="shared" si="137"/>
        <v>0</v>
      </c>
      <c r="X1276" s="176">
        <f t="shared" si="138"/>
        <v>0</v>
      </c>
      <c r="Y1276" s="666">
        <f>VLOOKUP(H1276,'3-Productie normen'!A:S,13,FALSE)</f>
        <v>4</v>
      </c>
      <c r="Z1276" s="177"/>
      <c r="AB1276" s="138">
        <f t="shared" si="139"/>
        <v>2116.799983978271</v>
      </c>
    </row>
    <row r="1277" spans="1:28" ht="14.1" customHeight="1">
      <c r="A1277" s="152">
        <v>1277</v>
      </c>
      <c r="B1277" s="171" t="s">
        <v>1010</v>
      </c>
      <c r="C1277" s="566" t="s">
        <v>1900</v>
      </c>
      <c r="D1277" s="526">
        <v>0</v>
      </c>
      <c r="E1277" s="526" t="s">
        <v>1152</v>
      </c>
      <c r="F1277" s="184" t="s">
        <v>377</v>
      </c>
      <c r="G1277" s="184" t="s">
        <v>1684</v>
      </c>
      <c r="H1277" s="184" t="s">
        <v>18</v>
      </c>
      <c r="I1277" s="184" t="s">
        <v>1275</v>
      </c>
      <c r="J1277" s="649">
        <v>7.4000000953674299</v>
      </c>
      <c r="K1277" s="484"/>
      <c r="L1277" s="484"/>
      <c r="M1277" s="484"/>
      <c r="N1277" s="174">
        <v>200</v>
      </c>
      <c r="O1277" s="174"/>
      <c r="P1277" s="174">
        <v>80</v>
      </c>
      <c r="Q1277" s="174"/>
      <c r="R1277" s="175" t="e">
        <f t="shared" si="133"/>
        <v>#DIV/0!</v>
      </c>
      <c r="S1277" s="175">
        <f t="shared" si="134"/>
        <v>0</v>
      </c>
      <c r="T1277" s="175" t="e">
        <f t="shared" si="135"/>
        <v>#DIV/0!</v>
      </c>
      <c r="U1277" s="176">
        <f>IF(N1277="nio",0,IF(N1277&gt;0,VLOOKUP(H1277,'3-Productie normen'!A:S,VLOOKUP(N1277,'3-Productie normen'!S:T,2,FALSE),FALSE)))</f>
        <v>0</v>
      </c>
      <c r="V1277" s="176">
        <f t="shared" si="136"/>
        <v>0</v>
      </c>
      <c r="W1277" s="176">
        <f t="shared" si="137"/>
        <v>0</v>
      </c>
      <c r="X1277" s="176">
        <f t="shared" si="138"/>
        <v>0</v>
      </c>
      <c r="Y1277" s="666">
        <f>VLOOKUP(H1277,'3-Productie normen'!A:S,13,FALSE)</f>
        <v>3</v>
      </c>
      <c r="Z1277" s="177"/>
      <c r="AB1277" s="138">
        <f t="shared" si="139"/>
        <v>2072.0000267028804</v>
      </c>
    </row>
    <row r="1278" spans="1:28" ht="14.1" customHeight="1">
      <c r="A1278" s="152">
        <v>1278</v>
      </c>
      <c r="B1278" s="171" t="s">
        <v>1010</v>
      </c>
      <c r="C1278" s="566" t="s">
        <v>1900</v>
      </c>
      <c r="D1278" s="526">
        <v>0</v>
      </c>
      <c r="E1278" s="526" t="s">
        <v>1685</v>
      </c>
      <c r="F1278" s="184" t="s">
        <v>377</v>
      </c>
      <c r="G1278" s="184" t="s">
        <v>1686</v>
      </c>
      <c r="H1278" s="184" t="s">
        <v>18</v>
      </c>
      <c r="I1278" s="184" t="s">
        <v>1275</v>
      </c>
      <c r="J1278" s="649">
        <v>7.4000000953674299</v>
      </c>
      <c r="K1278" s="484"/>
      <c r="L1278" s="484"/>
      <c r="M1278" s="484"/>
      <c r="N1278" s="174">
        <v>200</v>
      </c>
      <c r="O1278" s="174"/>
      <c r="P1278" s="174">
        <v>80</v>
      </c>
      <c r="Q1278" s="174"/>
      <c r="R1278" s="175" t="e">
        <f t="shared" si="133"/>
        <v>#DIV/0!</v>
      </c>
      <c r="S1278" s="175">
        <f t="shared" si="134"/>
        <v>0</v>
      </c>
      <c r="T1278" s="175" t="e">
        <f t="shared" si="135"/>
        <v>#DIV/0!</v>
      </c>
      <c r="U1278" s="176">
        <f>IF(N1278="nio",0,IF(N1278&gt;0,VLOOKUP(H1278,'3-Productie normen'!A:S,VLOOKUP(N1278,'3-Productie normen'!S:T,2,FALSE),FALSE)))</f>
        <v>0</v>
      </c>
      <c r="V1278" s="176">
        <f t="shared" si="136"/>
        <v>0</v>
      </c>
      <c r="W1278" s="176">
        <f t="shared" si="137"/>
        <v>0</v>
      </c>
      <c r="X1278" s="176">
        <f t="shared" si="138"/>
        <v>0</v>
      </c>
      <c r="Y1278" s="666">
        <f>VLOOKUP(H1278,'3-Productie normen'!A:S,13,FALSE)</f>
        <v>3</v>
      </c>
      <c r="Z1278" s="177"/>
      <c r="AB1278" s="138">
        <f t="shared" si="139"/>
        <v>2072.0000267028804</v>
      </c>
    </row>
    <row r="1279" spans="1:28" ht="14.1" customHeight="1">
      <c r="A1279" s="152">
        <v>1279</v>
      </c>
      <c r="B1279" s="171" t="s">
        <v>1010</v>
      </c>
      <c r="C1279" s="566" t="s">
        <v>1900</v>
      </c>
      <c r="D1279" s="526">
        <v>0</v>
      </c>
      <c r="E1279" s="526" t="s">
        <v>1148</v>
      </c>
      <c r="F1279" s="184" t="s">
        <v>377</v>
      </c>
      <c r="G1279" s="184" t="s">
        <v>1687</v>
      </c>
      <c r="H1279" s="184" t="s">
        <v>18</v>
      </c>
      <c r="I1279" s="184" t="s">
        <v>1275</v>
      </c>
      <c r="J1279" s="649">
        <v>7.2600002288818404</v>
      </c>
      <c r="K1279" s="484"/>
      <c r="L1279" s="484"/>
      <c r="M1279" s="484"/>
      <c r="N1279" s="174">
        <v>200</v>
      </c>
      <c r="O1279" s="174"/>
      <c r="P1279" s="174">
        <v>80</v>
      </c>
      <c r="Q1279" s="174"/>
      <c r="R1279" s="175" t="e">
        <f t="shared" si="133"/>
        <v>#DIV/0!</v>
      </c>
      <c r="S1279" s="175">
        <f t="shared" si="134"/>
        <v>0</v>
      </c>
      <c r="T1279" s="175" t="e">
        <f t="shared" si="135"/>
        <v>#DIV/0!</v>
      </c>
      <c r="U1279" s="176">
        <f>IF(N1279="nio",0,IF(N1279&gt;0,VLOOKUP(H1279,'3-Productie normen'!A:S,VLOOKUP(N1279,'3-Productie normen'!S:T,2,FALSE),FALSE)))</f>
        <v>0</v>
      </c>
      <c r="V1279" s="176">
        <f t="shared" si="136"/>
        <v>0</v>
      </c>
      <c r="W1279" s="176">
        <f t="shared" si="137"/>
        <v>0</v>
      </c>
      <c r="X1279" s="176">
        <f t="shared" si="138"/>
        <v>0</v>
      </c>
      <c r="Y1279" s="666">
        <f>VLOOKUP(H1279,'3-Productie normen'!A:S,13,FALSE)</f>
        <v>3</v>
      </c>
      <c r="Z1279" s="177"/>
      <c r="AB1279" s="138">
        <f t="shared" si="139"/>
        <v>2032.8000640869152</v>
      </c>
    </row>
    <row r="1280" spans="1:28" ht="14.1" customHeight="1">
      <c r="A1280" s="152">
        <v>1280</v>
      </c>
      <c r="B1280" s="171" t="s">
        <v>1010</v>
      </c>
      <c r="C1280" s="566" t="s">
        <v>1900</v>
      </c>
      <c r="D1280" s="526">
        <v>0</v>
      </c>
      <c r="E1280" s="526" t="s">
        <v>1096</v>
      </c>
      <c r="F1280" s="184" t="s">
        <v>377</v>
      </c>
      <c r="G1280" s="184" t="s">
        <v>1688</v>
      </c>
      <c r="H1280" s="184" t="s">
        <v>18</v>
      </c>
      <c r="I1280" s="184" t="s">
        <v>1275</v>
      </c>
      <c r="J1280" s="649">
        <v>7.2600002288818404</v>
      </c>
      <c r="K1280" s="484"/>
      <c r="L1280" s="484"/>
      <c r="M1280" s="484"/>
      <c r="N1280" s="174">
        <v>200</v>
      </c>
      <c r="O1280" s="174"/>
      <c r="P1280" s="174">
        <v>80</v>
      </c>
      <c r="Q1280" s="174"/>
      <c r="R1280" s="175" t="e">
        <f t="shared" si="133"/>
        <v>#DIV/0!</v>
      </c>
      <c r="S1280" s="175">
        <f t="shared" si="134"/>
        <v>0</v>
      </c>
      <c r="T1280" s="175" t="e">
        <f t="shared" si="135"/>
        <v>#DIV/0!</v>
      </c>
      <c r="U1280" s="176">
        <f>IF(N1280="nio",0,IF(N1280&gt;0,VLOOKUP(H1280,'3-Productie normen'!A:S,VLOOKUP(N1280,'3-Productie normen'!S:T,2,FALSE),FALSE)))</f>
        <v>0</v>
      </c>
      <c r="V1280" s="176">
        <f t="shared" si="136"/>
        <v>0</v>
      </c>
      <c r="W1280" s="176">
        <f t="shared" si="137"/>
        <v>0</v>
      </c>
      <c r="X1280" s="176">
        <f t="shared" si="138"/>
        <v>0</v>
      </c>
      <c r="Y1280" s="666">
        <f>VLOOKUP(H1280,'3-Productie normen'!A:S,13,FALSE)</f>
        <v>3</v>
      </c>
      <c r="Z1280" s="177"/>
      <c r="AB1280" s="138">
        <f t="shared" si="139"/>
        <v>2032.8000640869152</v>
      </c>
    </row>
    <row r="1281" spans="1:28" ht="14.1" customHeight="1">
      <c r="A1281" s="152">
        <v>1281</v>
      </c>
      <c r="B1281" s="171" t="s">
        <v>1010</v>
      </c>
      <c r="C1281" s="566" t="s">
        <v>1900</v>
      </c>
      <c r="D1281" s="526">
        <v>0</v>
      </c>
      <c r="E1281" s="526" t="s">
        <v>1093</v>
      </c>
      <c r="F1281" s="184" t="s">
        <v>377</v>
      </c>
      <c r="G1281" s="184" t="s">
        <v>1689</v>
      </c>
      <c r="H1281" s="184" t="s">
        <v>18</v>
      </c>
      <c r="I1281" s="184" t="s">
        <v>1275</v>
      </c>
      <c r="J1281" s="649">
        <v>7.2600002288818404</v>
      </c>
      <c r="K1281" s="484"/>
      <c r="L1281" s="484"/>
      <c r="M1281" s="484"/>
      <c r="N1281" s="174">
        <v>200</v>
      </c>
      <c r="O1281" s="174"/>
      <c r="P1281" s="174">
        <v>80</v>
      </c>
      <c r="Q1281" s="174"/>
      <c r="R1281" s="175" t="e">
        <f t="shared" si="133"/>
        <v>#DIV/0!</v>
      </c>
      <c r="S1281" s="175">
        <f t="shared" si="134"/>
        <v>0</v>
      </c>
      <c r="T1281" s="175" t="e">
        <f t="shared" si="135"/>
        <v>#DIV/0!</v>
      </c>
      <c r="U1281" s="176">
        <f>IF(N1281="nio",0,IF(N1281&gt;0,VLOOKUP(H1281,'3-Productie normen'!A:S,VLOOKUP(N1281,'3-Productie normen'!S:T,2,FALSE),FALSE)))</f>
        <v>0</v>
      </c>
      <c r="V1281" s="176">
        <f t="shared" si="136"/>
        <v>0</v>
      </c>
      <c r="W1281" s="176">
        <f t="shared" si="137"/>
        <v>0</v>
      </c>
      <c r="X1281" s="176">
        <f t="shared" si="138"/>
        <v>0</v>
      </c>
      <c r="Y1281" s="666">
        <f>VLOOKUP(H1281,'3-Productie normen'!A:S,13,FALSE)</f>
        <v>3</v>
      </c>
      <c r="Z1281" s="177"/>
      <c r="AB1281" s="138">
        <f t="shared" si="139"/>
        <v>2032.8000640869152</v>
      </c>
    </row>
    <row r="1282" spans="1:28" ht="14.1" customHeight="1">
      <c r="A1282" s="152">
        <v>1282</v>
      </c>
      <c r="B1282" s="171" t="s">
        <v>1010</v>
      </c>
      <c r="C1282" s="566" t="s">
        <v>1900</v>
      </c>
      <c r="D1282" s="526">
        <v>0</v>
      </c>
      <c r="E1282" s="526" t="s">
        <v>1131</v>
      </c>
      <c r="F1282" s="184" t="s">
        <v>377</v>
      </c>
      <c r="G1282" s="184" t="s">
        <v>1690</v>
      </c>
      <c r="H1282" s="184" t="s">
        <v>18</v>
      </c>
      <c r="I1282" s="184" t="s">
        <v>1275</v>
      </c>
      <c r="J1282" s="649">
        <v>7.2600002288818404</v>
      </c>
      <c r="K1282" s="484"/>
      <c r="L1282" s="484"/>
      <c r="M1282" s="484"/>
      <c r="N1282" s="174">
        <v>200</v>
      </c>
      <c r="O1282" s="174"/>
      <c r="P1282" s="174">
        <v>80</v>
      </c>
      <c r="Q1282" s="174"/>
      <c r="R1282" s="175" t="e">
        <f t="shared" si="133"/>
        <v>#DIV/0!</v>
      </c>
      <c r="S1282" s="175">
        <f t="shared" si="134"/>
        <v>0</v>
      </c>
      <c r="T1282" s="175" t="e">
        <f t="shared" si="135"/>
        <v>#DIV/0!</v>
      </c>
      <c r="U1282" s="176">
        <f>IF(N1282="nio",0,IF(N1282&gt;0,VLOOKUP(H1282,'3-Productie normen'!A:S,VLOOKUP(N1282,'3-Productie normen'!S:T,2,FALSE),FALSE)))</f>
        <v>0</v>
      </c>
      <c r="V1282" s="176">
        <f t="shared" si="136"/>
        <v>0</v>
      </c>
      <c r="W1282" s="176">
        <f t="shared" si="137"/>
        <v>0</v>
      </c>
      <c r="X1282" s="176">
        <f t="shared" si="138"/>
        <v>0</v>
      </c>
      <c r="Y1282" s="666">
        <f>VLOOKUP(H1282,'3-Productie normen'!A:S,13,FALSE)</f>
        <v>3</v>
      </c>
      <c r="Z1282" s="177"/>
      <c r="AB1282" s="138">
        <f t="shared" si="139"/>
        <v>2032.8000640869152</v>
      </c>
    </row>
    <row r="1283" spans="1:28" ht="14.1" customHeight="1">
      <c r="A1283" s="152">
        <v>1283</v>
      </c>
      <c r="B1283" s="171" t="s">
        <v>1010</v>
      </c>
      <c r="C1283" s="566" t="s">
        <v>1900</v>
      </c>
      <c r="D1283" s="526">
        <v>0</v>
      </c>
      <c r="E1283" s="526" t="s">
        <v>1115</v>
      </c>
      <c r="F1283" s="184" t="s">
        <v>377</v>
      </c>
      <c r="G1283" s="184" t="s">
        <v>1691</v>
      </c>
      <c r="H1283" s="184" t="s">
        <v>18</v>
      </c>
      <c r="I1283" s="184" t="s">
        <v>1275</v>
      </c>
      <c r="J1283" s="649">
        <v>7.0999999046325701</v>
      </c>
      <c r="K1283" s="484"/>
      <c r="L1283" s="484"/>
      <c r="M1283" s="484"/>
      <c r="N1283" s="174">
        <v>200</v>
      </c>
      <c r="O1283" s="174"/>
      <c r="P1283" s="174">
        <v>80</v>
      </c>
      <c r="Q1283" s="174"/>
      <c r="R1283" s="175" t="e">
        <f t="shared" si="133"/>
        <v>#DIV/0!</v>
      </c>
      <c r="S1283" s="175">
        <f t="shared" si="134"/>
        <v>0</v>
      </c>
      <c r="T1283" s="175" t="e">
        <f t="shared" si="135"/>
        <v>#DIV/0!</v>
      </c>
      <c r="U1283" s="176">
        <f>IF(N1283="nio",0,IF(N1283&gt;0,VLOOKUP(H1283,'3-Productie normen'!A:S,VLOOKUP(N1283,'3-Productie normen'!S:T,2,FALSE),FALSE)))</f>
        <v>0</v>
      </c>
      <c r="V1283" s="176">
        <f t="shared" si="136"/>
        <v>0</v>
      </c>
      <c r="W1283" s="176">
        <f t="shared" si="137"/>
        <v>0</v>
      </c>
      <c r="X1283" s="176">
        <f t="shared" si="138"/>
        <v>0</v>
      </c>
      <c r="Y1283" s="666">
        <f>VLOOKUP(H1283,'3-Productie normen'!A:S,13,FALSE)</f>
        <v>3</v>
      </c>
      <c r="Z1283" s="177"/>
      <c r="AB1283" s="138">
        <f t="shared" si="139"/>
        <v>1987.9999732971196</v>
      </c>
    </row>
    <row r="1284" spans="1:28" ht="14.1" customHeight="1">
      <c r="A1284" s="152">
        <v>1284</v>
      </c>
      <c r="B1284" s="171" t="s">
        <v>1010</v>
      </c>
      <c r="C1284" s="566" t="s">
        <v>1900</v>
      </c>
      <c r="D1284" s="526">
        <v>0</v>
      </c>
      <c r="E1284" s="526" t="s">
        <v>1692</v>
      </c>
      <c r="F1284" s="184" t="s">
        <v>377</v>
      </c>
      <c r="G1284" s="184" t="s">
        <v>1693</v>
      </c>
      <c r="H1284" s="184" t="s">
        <v>18</v>
      </c>
      <c r="I1284" s="184" t="s">
        <v>1275</v>
      </c>
      <c r="J1284" s="649">
        <v>7.0999999046325701</v>
      </c>
      <c r="K1284" s="484"/>
      <c r="L1284" s="484"/>
      <c r="M1284" s="484"/>
      <c r="N1284" s="174">
        <v>200</v>
      </c>
      <c r="O1284" s="174"/>
      <c r="P1284" s="174">
        <v>80</v>
      </c>
      <c r="Q1284" s="174"/>
      <c r="R1284" s="175" t="e">
        <f t="shared" si="133"/>
        <v>#DIV/0!</v>
      </c>
      <c r="S1284" s="175">
        <f t="shared" si="134"/>
        <v>0</v>
      </c>
      <c r="T1284" s="175" t="e">
        <f t="shared" si="135"/>
        <v>#DIV/0!</v>
      </c>
      <c r="U1284" s="176">
        <f>IF(N1284="nio",0,IF(N1284&gt;0,VLOOKUP(H1284,'3-Productie normen'!A:S,VLOOKUP(N1284,'3-Productie normen'!S:T,2,FALSE),FALSE)))</f>
        <v>0</v>
      </c>
      <c r="V1284" s="176">
        <f t="shared" si="136"/>
        <v>0</v>
      </c>
      <c r="W1284" s="176">
        <f t="shared" si="137"/>
        <v>0</v>
      </c>
      <c r="X1284" s="176">
        <f t="shared" si="138"/>
        <v>0</v>
      </c>
      <c r="Y1284" s="666">
        <f>VLOOKUP(H1284,'3-Productie normen'!A:S,13,FALSE)</f>
        <v>3</v>
      </c>
      <c r="Z1284" s="177"/>
      <c r="AB1284" s="138">
        <f t="shared" si="139"/>
        <v>1987.9999732971196</v>
      </c>
    </row>
    <row r="1285" spans="1:28" ht="14.1" customHeight="1">
      <c r="A1285" s="152">
        <v>1285</v>
      </c>
      <c r="B1285" s="171" t="s">
        <v>1010</v>
      </c>
      <c r="C1285" s="566" t="s">
        <v>1900</v>
      </c>
      <c r="D1285" s="526">
        <v>1</v>
      </c>
      <c r="E1285" s="526" t="s">
        <v>1065</v>
      </c>
      <c r="F1285" s="184" t="s">
        <v>557</v>
      </c>
      <c r="G1285" s="184" t="s">
        <v>1060</v>
      </c>
      <c r="H1285" s="137" t="s">
        <v>1856</v>
      </c>
      <c r="I1285" s="184" t="s">
        <v>111</v>
      </c>
      <c r="J1285" s="649">
        <v>6.8299999237060502</v>
      </c>
      <c r="K1285" s="484"/>
      <c r="L1285" s="484"/>
      <c r="M1285" s="484"/>
      <c r="N1285" s="174">
        <v>200</v>
      </c>
      <c r="O1285" s="174"/>
      <c r="P1285" s="174">
        <v>80</v>
      </c>
      <c r="Q1285" s="174"/>
      <c r="R1285" s="175" t="e">
        <f t="shared" si="133"/>
        <v>#DIV/0!</v>
      </c>
      <c r="S1285" s="175">
        <f t="shared" si="134"/>
        <v>0</v>
      </c>
      <c r="T1285" s="175" t="e">
        <f t="shared" si="135"/>
        <v>#DIV/0!</v>
      </c>
      <c r="U1285" s="176">
        <f>IF(N1285="nio",0,IF(N1285&gt;0,VLOOKUP(H1285,'3-Productie normen'!A:S,VLOOKUP(N1285,'3-Productie normen'!S:T,2,FALSE),FALSE)))</f>
        <v>0</v>
      </c>
      <c r="V1285" s="176">
        <f t="shared" si="136"/>
        <v>0</v>
      </c>
      <c r="W1285" s="176">
        <f t="shared" si="137"/>
        <v>0</v>
      </c>
      <c r="X1285" s="176">
        <f t="shared" si="138"/>
        <v>0</v>
      </c>
      <c r="Y1285" s="666">
        <f>VLOOKUP(H1285,'3-Productie normen'!A:S,13,FALSE)</f>
        <v>5</v>
      </c>
      <c r="Z1285" s="177"/>
      <c r="AB1285" s="138">
        <f t="shared" si="139"/>
        <v>1912.3999786376942</v>
      </c>
    </row>
    <row r="1286" spans="1:28" ht="14.1" customHeight="1">
      <c r="A1286" s="152">
        <v>1286</v>
      </c>
      <c r="B1286" s="171" t="s">
        <v>1010</v>
      </c>
      <c r="C1286" s="566" t="s">
        <v>1900</v>
      </c>
      <c r="D1286" s="526">
        <v>0</v>
      </c>
      <c r="E1286" s="526" t="s">
        <v>1081</v>
      </c>
      <c r="F1286" s="184" t="s">
        <v>112</v>
      </c>
      <c r="G1286" s="184" t="s">
        <v>1694</v>
      </c>
      <c r="H1286" s="184" t="s">
        <v>1</v>
      </c>
      <c r="I1286" s="184" t="s">
        <v>1275</v>
      </c>
      <c r="J1286" s="649">
        <v>6.5999999046325701</v>
      </c>
      <c r="K1286" s="484"/>
      <c r="L1286" s="484"/>
      <c r="M1286" s="484"/>
      <c r="N1286" s="174">
        <v>200</v>
      </c>
      <c r="O1286" s="174"/>
      <c r="P1286" s="174">
        <v>80</v>
      </c>
      <c r="Q1286" s="174"/>
      <c r="R1286" s="175" t="e">
        <f t="shared" si="133"/>
        <v>#DIV/0!</v>
      </c>
      <c r="S1286" s="175">
        <f t="shared" si="134"/>
        <v>0</v>
      </c>
      <c r="T1286" s="175" t="e">
        <f t="shared" si="135"/>
        <v>#DIV/0!</v>
      </c>
      <c r="U1286" s="176">
        <f>IF(N1286="nio",0,IF(N1286&gt;0,VLOOKUP(H1286,'3-Productie normen'!A:S,VLOOKUP(N1286,'3-Productie normen'!S:T,2,FALSE),FALSE)))</f>
        <v>0</v>
      </c>
      <c r="V1286" s="176">
        <f t="shared" si="136"/>
        <v>0</v>
      </c>
      <c r="W1286" s="176">
        <f t="shared" si="137"/>
        <v>0</v>
      </c>
      <c r="X1286" s="176">
        <f t="shared" si="138"/>
        <v>0</v>
      </c>
      <c r="Y1286" s="666">
        <f>VLOOKUP(H1286,'3-Productie normen'!A:S,13,FALSE)</f>
        <v>3</v>
      </c>
      <c r="Z1286" s="177"/>
      <c r="AB1286" s="138">
        <f t="shared" si="139"/>
        <v>1847.9999732971196</v>
      </c>
    </row>
    <row r="1287" spans="1:28" ht="14.1" customHeight="1">
      <c r="A1287" s="152">
        <v>1287</v>
      </c>
      <c r="B1287" s="171" t="s">
        <v>1010</v>
      </c>
      <c r="C1287" s="566" t="s">
        <v>1900</v>
      </c>
      <c r="D1287" s="526">
        <v>0</v>
      </c>
      <c r="E1287" s="526" t="s">
        <v>1022</v>
      </c>
      <c r="F1287" s="184" t="s">
        <v>112</v>
      </c>
      <c r="G1287" s="184" t="s">
        <v>1695</v>
      </c>
      <c r="H1287" s="184" t="s">
        <v>1</v>
      </c>
      <c r="I1287" s="184" t="s">
        <v>1275</v>
      </c>
      <c r="J1287" s="649">
        <v>6.5500001907348597</v>
      </c>
      <c r="K1287" s="484"/>
      <c r="L1287" s="484"/>
      <c r="M1287" s="484"/>
      <c r="N1287" s="174">
        <v>200</v>
      </c>
      <c r="O1287" s="174"/>
      <c r="P1287" s="174">
        <v>80</v>
      </c>
      <c r="Q1287" s="174"/>
      <c r="R1287" s="175" t="e">
        <f t="shared" si="133"/>
        <v>#DIV/0!</v>
      </c>
      <c r="S1287" s="175">
        <f t="shared" si="134"/>
        <v>0</v>
      </c>
      <c r="T1287" s="175" t="e">
        <f t="shared" si="135"/>
        <v>#DIV/0!</v>
      </c>
      <c r="U1287" s="176">
        <f>IF(N1287="nio",0,IF(N1287&gt;0,VLOOKUP(H1287,'3-Productie normen'!A:S,VLOOKUP(N1287,'3-Productie normen'!S:T,2,FALSE),FALSE)))</f>
        <v>0</v>
      </c>
      <c r="V1287" s="176">
        <f t="shared" si="136"/>
        <v>0</v>
      </c>
      <c r="W1287" s="176">
        <f t="shared" si="137"/>
        <v>0</v>
      </c>
      <c r="X1287" s="176">
        <f t="shared" si="138"/>
        <v>0</v>
      </c>
      <c r="Y1287" s="666">
        <f>VLOOKUP(H1287,'3-Productie normen'!A:S,13,FALSE)</f>
        <v>3</v>
      </c>
      <c r="Z1287" s="177"/>
      <c r="AB1287" s="138">
        <f t="shared" si="139"/>
        <v>1834.0000534057608</v>
      </c>
    </row>
    <row r="1288" spans="1:28" ht="14.1" customHeight="1">
      <c r="A1288" s="152">
        <v>1288</v>
      </c>
      <c r="B1288" s="171" t="s">
        <v>1010</v>
      </c>
      <c r="C1288" s="566" t="s">
        <v>1900</v>
      </c>
      <c r="D1288" s="526">
        <v>0</v>
      </c>
      <c r="E1288" s="526" t="s">
        <v>1087</v>
      </c>
      <c r="F1288" s="184" t="s">
        <v>309</v>
      </c>
      <c r="G1288" s="184" t="s">
        <v>1696</v>
      </c>
      <c r="H1288" s="137" t="s">
        <v>18</v>
      </c>
      <c r="I1288" s="184" t="s">
        <v>1275</v>
      </c>
      <c r="J1288" s="649">
        <v>5.75</v>
      </c>
      <c r="K1288" s="484"/>
      <c r="L1288" s="484"/>
      <c r="M1288" s="484"/>
      <c r="N1288" s="174">
        <v>200</v>
      </c>
      <c r="O1288" s="174"/>
      <c r="P1288" s="174">
        <v>80</v>
      </c>
      <c r="Q1288" s="174"/>
      <c r="R1288" s="175" t="e">
        <f t="shared" si="133"/>
        <v>#DIV/0!</v>
      </c>
      <c r="S1288" s="175">
        <f t="shared" si="134"/>
        <v>0</v>
      </c>
      <c r="T1288" s="175" t="e">
        <f t="shared" si="135"/>
        <v>#DIV/0!</v>
      </c>
      <c r="U1288" s="176">
        <f>IF(N1288="nio",0,IF(N1288&gt;0,VLOOKUP(H1288,'3-Productie normen'!A:S,VLOOKUP(N1288,'3-Productie normen'!S:T,2,FALSE),FALSE)))</f>
        <v>0</v>
      </c>
      <c r="V1288" s="176">
        <f t="shared" si="136"/>
        <v>0</v>
      </c>
      <c r="W1288" s="176">
        <f t="shared" si="137"/>
        <v>0</v>
      </c>
      <c r="X1288" s="176">
        <f t="shared" si="138"/>
        <v>0</v>
      </c>
      <c r="Y1288" s="666">
        <f>VLOOKUP(H1288,'3-Productie normen'!A:S,13,FALSE)</f>
        <v>3</v>
      </c>
      <c r="Z1288" s="177"/>
      <c r="AB1288" s="138">
        <f t="shared" si="139"/>
        <v>1610</v>
      </c>
    </row>
    <row r="1289" spans="1:28" ht="14.1" customHeight="1">
      <c r="A1289" s="152">
        <v>1289</v>
      </c>
      <c r="B1289" s="171" t="s">
        <v>1010</v>
      </c>
      <c r="C1289" s="566" t="s">
        <v>1900</v>
      </c>
      <c r="D1289" s="526">
        <v>0</v>
      </c>
      <c r="E1289" s="526" t="s">
        <v>1697</v>
      </c>
      <c r="F1289" s="184" t="s">
        <v>1338</v>
      </c>
      <c r="G1289" s="184" t="s">
        <v>1698</v>
      </c>
      <c r="H1289" s="184" t="s">
        <v>18</v>
      </c>
      <c r="I1289" s="184" t="s">
        <v>1275</v>
      </c>
      <c r="J1289" s="649">
        <v>5.5999999046325701</v>
      </c>
      <c r="K1289" s="484"/>
      <c r="L1289" s="484"/>
      <c r="M1289" s="484"/>
      <c r="N1289" s="174">
        <v>200</v>
      </c>
      <c r="O1289" s="174"/>
      <c r="P1289" s="174">
        <v>80</v>
      </c>
      <c r="Q1289" s="174"/>
      <c r="R1289" s="175" t="e">
        <f t="shared" si="133"/>
        <v>#DIV/0!</v>
      </c>
      <c r="S1289" s="175">
        <f t="shared" si="134"/>
        <v>0</v>
      </c>
      <c r="T1289" s="175" t="e">
        <f t="shared" si="135"/>
        <v>#DIV/0!</v>
      </c>
      <c r="U1289" s="176">
        <f>IF(N1289="nio",0,IF(N1289&gt;0,VLOOKUP(H1289,'3-Productie normen'!A:S,VLOOKUP(N1289,'3-Productie normen'!S:T,2,FALSE),FALSE)))</f>
        <v>0</v>
      </c>
      <c r="V1289" s="176">
        <f t="shared" si="136"/>
        <v>0</v>
      </c>
      <c r="W1289" s="176">
        <f t="shared" si="137"/>
        <v>0</v>
      </c>
      <c r="X1289" s="176">
        <f t="shared" si="138"/>
        <v>0</v>
      </c>
      <c r="Y1289" s="666">
        <f>VLOOKUP(H1289,'3-Productie normen'!A:S,13,FALSE)</f>
        <v>3</v>
      </c>
      <c r="Z1289" s="177"/>
      <c r="AB1289" s="138">
        <f t="shared" si="139"/>
        <v>1567.9999732971196</v>
      </c>
    </row>
    <row r="1290" spans="1:28" ht="14.1" customHeight="1">
      <c r="A1290" s="152">
        <v>1290</v>
      </c>
      <c r="B1290" s="171" t="s">
        <v>1010</v>
      </c>
      <c r="C1290" s="566" t="s">
        <v>1900</v>
      </c>
      <c r="D1290" s="526">
        <v>0</v>
      </c>
      <c r="E1290" s="526" t="s">
        <v>1027</v>
      </c>
      <c r="F1290" s="184" t="s">
        <v>112</v>
      </c>
      <c r="G1290" s="184" t="s">
        <v>1699</v>
      </c>
      <c r="H1290" s="184" t="s">
        <v>1</v>
      </c>
      <c r="I1290" s="184" t="s">
        <v>1275</v>
      </c>
      <c r="J1290" s="649">
        <v>5.3600001335143999</v>
      </c>
      <c r="K1290" s="484"/>
      <c r="L1290" s="484"/>
      <c r="M1290" s="484"/>
      <c r="N1290" s="174">
        <v>200</v>
      </c>
      <c r="O1290" s="174"/>
      <c r="P1290" s="174">
        <v>80</v>
      </c>
      <c r="Q1290" s="174"/>
      <c r="R1290" s="175" t="e">
        <f t="shared" ref="R1290:R1353" si="140">IF(N1290="nio",0,IF(N1290&gt;0,N1290*J1290/U1290,0))*K1290</f>
        <v>#DIV/0!</v>
      </c>
      <c r="S1290" s="175">
        <f t="shared" ref="S1290:S1353" si="141">IF(O1290&gt;0,O1290*J1290/V1290,0)*L1290</f>
        <v>0</v>
      </c>
      <c r="T1290" s="175" t="e">
        <f t="shared" ref="T1290:T1353" si="142">IF(P1290&gt;0,P1290*J1290/W1290,0)*M1290</f>
        <v>#DIV/0!</v>
      </c>
      <c r="U1290" s="176">
        <f>IF(N1290="nio",0,IF(N1290&gt;0,VLOOKUP(H1290,'3-Productie normen'!A:S,VLOOKUP(N1290,'3-Productie normen'!S:T,2,FALSE),FALSE)))</f>
        <v>0</v>
      </c>
      <c r="V1290" s="176">
        <f t="shared" ref="V1290:V1353" si="143">IF(O1290&gt;0,U1290*$V$8,0)</f>
        <v>0</v>
      </c>
      <c r="W1290" s="176">
        <f t="shared" ref="W1290:W1353" si="144">IF(P1290&gt;0,U1290*$W$8,0)</f>
        <v>0</v>
      </c>
      <c r="X1290" s="176">
        <f t="shared" ref="X1290:X1353" si="145">IF(Q1290&gt;0,U1290*$X$8,0)</f>
        <v>0</v>
      </c>
      <c r="Y1290" s="666">
        <f>VLOOKUP(H1290,'3-Productie normen'!A:S,13,FALSE)</f>
        <v>3</v>
      </c>
      <c r="Z1290" s="177"/>
      <c r="AB1290" s="138">
        <f t="shared" ref="AB1290:AB1353" si="146">SUM(N1290:P1290)*J1290</f>
        <v>1500.8000373840321</v>
      </c>
    </row>
    <row r="1291" spans="1:28" ht="14.1" customHeight="1">
      <c r="A1291" s="152">
        <v>1291</v>
      </c>
      <c r="B1291" s="171" t="s">
        <v>1010</v>
      </c>
      <c r="C1291" s="566" t="s">
        <v>1900</v>
      </c>
      <c r="D1291" s="526">
        <v>0</v>
      </c>
      <c r="E1291" s="526" t="s">
        <v>1149</v>
      </c>
      <c r="F1291" s="184" t="s">
        <v>309</v>
      </c>
      <c r="G1291" s="184" t="s">
        <v>1700</v>
      </c>
      <c r="H1291" s="137" t="s">
        <v>18</v>
      </c>
      <c r="I1291" s="184" t="s">
        <v>1275</v>
      </c>
      <c r="J1291" s="649">
        <v>3.9400000572204599</v>
      </c>
      <c r="K1291" s="484"/>
      <c r="L1291" s="484"/>
      <c r="M1291" s="484"/>
      <c r="N1291" s="174">
        <v>200</v>
      </c>
      <c r="O1291" s="174"/>
      <c r="P1291" s="174">
        <v>80</v>
      </c>
      <c r="Q1291" s="174"/>
      <c r="R1291" s="175" t="e">
        <f t="shared" si="140"/>
        <v>#DIV/0!</v>
      </c>
      <c r="S1291" s="175">
        <f t="shared" si="141"/>
        <v>0</v>
      </c>
      <c r="T1291" s="175" t="e">
        <f t="shared" si="142"/>
        <v>#DIV/0!</v>
      </c>
      <c r="U1291" s="176">
        <f>IF(N1291="nio",0,IF(N1291&gt;0,VLOOKUP(H1291,'3-Productie normen'!A:S,VLOOKUP(N1291,'3-Productie normen'!S:T,2,FALSE),FALSE)))</f>
        <v>0</v>
      </c>
      <c r="V1291" s="176">
        <f t="shared" si="143"/>
        <v>0</v>
      </c>
      <c r="W1291" s="176">
        <f t="shared" si="144"/>
        <v>0</v>
      </c>
      <c r="X1291" s="176">
        <f t="shared" si="145"/>
        <v>0</v>
      </c>
      <c r="Y1291" s="666">
        <f>VLOOKUP(H1291,'3-Productie normen'!A:S,13,FALSE)</f>
        <v>3</v>
      </c>
      <c r="Z1291" s="177"/>
      <c r="AB1291" s="138">
        <f t="shared" si="146"/>
        <v>1103.2000160217287</v>
      </c>
    </row>
    <row r="1292" spans="1:28" ht="14.1" customHeight="1">
      <c r="A1292" s="152">
        <v>1292</v>
      </c>
      <c r="B1292" s="171" t="s">
        <v>1010</v>
      </c>
      <c r="C1292" s="566" t="s">
        <v>1900</v>
      </c>
      <c r="D1292" s="526">
        <v>0</v>
      </c>
      <c r="E1292" s="526" t="s">
        <v>1107</v>
      </c>
      <c r="F1292" s="184" t="s">
        <v>309</v>
      </c>
      <c r="G1292" s="184" t="s">
        <v>1701</v>
      </c>
      <c r="H1292" s="137" t="s">
        <v>18</v>
      </c>
      <c r="I1292" s="184" t="s">
        <v>1275</v>
      </c>
      <c r="J1292" s="649">
        <v>3.9400000572204599</v>
      </c>
      <c r="K1292" s="484"/>
      <c r="L1292" s="484"/>
      <c r="M1292" s="484"/>
      <c r="N1292" s="174">
        <v>200</v>
      </c>
      <c r="O1292" s="174"/>
      <c r="P1292" s="174">
        <v>80</v>
      </c>
      <c r="Q1292" s="174"/>
      <c r="R1292" s="175" t="e">
        <f t="shared" si="140"/>
        <v>#DIV/0!</v>
      </c>
      <c r="S1292" s="175">
        <f t="shared" si="141"/>
        <v>0</v>
      </c>
      <c r="T1292" s="175" t="e">
        <f t="shared" si="142"/>
        <v>#DIV/0!</v>
      </c>
      <c r="U1292" s="176">
        <f>IF(N1292="nio",0,IF(N1292&gt;0,VLOOKUP(H1292,'3-Productie normen'!A:S,VLOOKUP(N1292,'3-Productie normen'!S:T,2,FALSE),FALSE)))</f>
        <v>0</v>
      </c>
      <c r="V1292" s="176">
        <f t="shared" si="143"/>
        <v>0</v>
      </c>
      <c r="W1292" s="176">
        <f t="shared" si="144"/>
        <v>0</v>
      </c>
      <c r="X1292" s="176">
        <f t="shared" si="145"/>
        <v>0</v>
      </c>
      <c r="Y1292" s="666">
        <f>VLOOKUP(H1292,'3-Productie normen'!A:S,13,FALSE)</f>
        <v>3</v>
      </c>
      <c r="Z1292" s="177"/>
      <c r="AB1292" s="138">
        <f t="shared" si="146"/>
        <v>1103.2000160217287</v>
      </c>
    </row>
    <row r="1293" spans="1:28" ht="14.1" customHeight="1">
      <c r="A1293" s="152">
        <v>1293</v>
      </c>
      <c r="B1293" s="171" t="s">
        <v>1010</v>
      </c>
      <c r="C1293" s="566" t="s">
        <v>1900</v>
      </c>
      <c r="D1293" s="526">
        <v>0</v>
      </c>
      <c r="E1293" s="526" t="s">
        <v>1105</v>
      </c>
      <c r="F1293" s="184" t="s">
        <v>309</v>
      </c>
      <c r="G1293" s="184" t="s">
        <v>1702</v>
      </c>
      <c r="H1293" s="137" t="s">
        <v>18</v>
      </c>
      <c r="I1293" s="184" t="s">
        <v>1275</v>
      </c>
      <c r="J1293" s="649">
        <v>3.7400000095367401</v>
      </c>
      <c r="K1293" s="484"/>
      <c r="L1293" s="484"/>
      <c r="M1293" s="484"/>
      <c r="N1293" s="174">
        <v>200</v>
      </c>
      <c r="O1293" s="174"/>
      <c r="P1293" s="174">
        <v>80</v>
      </c>
      <c r="Q1293" s="174"/>
      <c r="R1293" s="175" t="e">
        <f t="shared" si="140"/>
        <v>#DIV/0!</v>
      </c>
      <c r="S1293" s="175">
        <f t="shared" si="141"/>
        <v>0</v>
      </c>
      <c r="T1293" s="175" t="e">
        <f t="shared" si="142"/>
        <v>#DIV/0!</v>
      </c>
      <c r="U1293" s="176">
        <f>IF(N1293="nio",0,IF(N1293&gt;0,VLOOKUP(H1293,'3-Productie normen'!A:S,VLOOKUP(N1293,'3-Productie normen'!S:T,2,FALSE),FALSE)))</f>
        <v>0</v>
      </c>
      <c r="V1293" s="176">
        <f t="shared" si="143"/>
        <v>0</v>
      </c>
      <c r="W1293" s="176">
        <f t="shared" si="144"/>
        <v>0</v>
      </c>
      <c r="X1293" s="176">
        <f t="shared" si="145"/>
        <v>0</v>
      </c>
      <c r="Y1293" s="666">
        <f>VLOOKUP(H1293,'3-Productie normen'!A:S,13,FALSE)</f>
        <v>3</v>
      </c>
      <c r="Z1293" s="177"/>
      <c r="AB1293" s="138">
        <f t="shared" si="146"/>
        <v>1047.2000026702872</v>
      </c>
    </row>
    <row r="1294" spans="1:28" ht="14.1" customHeight="1">
      <c r="A1294" s="152">
        <v>1294</v>
      </c>
      <c r="B1294" s="171" t="s">
        <v>1010</v>
      </c>
      <c r="C1294" s="566" t="s">
        <v>1900</v>
      </c>
      <c r="D1294" s="526">
        <v>0</v>
      </c>
      <c r="E1294" s="526" t="s">
        <v>1703</v>
      </c>
      <c r="F1294" s="184" t="s">
        <v>309</v>
      </c>
      <c r="G1294" s="184" t="s">
        <v>1704</v>
      </c>
      <c r="H1294" s="137" t="s">
        <v>18</v>
      </c>
      <c r="I1294" s="184" t="s">
        <v>1275</v>
      </c>
      <c r="J1294" s="649">
        <v>3.7400000095367401</v>
      </c>
      <c r="K1294" s="484"/>
      <c r="L1294" s="484"/>
      <c r="M1294" s="484"/>
      <c r="N1294" s="174">
        <v>200</v>
      </c>
      <c r="O1294" s="174"/>
      <c r="P1294" s="174">
        <v>80</v>
      </c>
      <c r="Q1294" s="174"/>
      <c r="R1294" s="175" t="e">
        <f t="shared" si="140"/>
        <v>#DIV/0!</v>
      </c>
      <c r="S1294" s="175">
        <f t="shared" si="141"/>
        <v>0</v>
      </c>
      <c r="T1294" s="175" t="e">
        <f t="shared" si="142"/>
        <v>#DIV/0!</v>
      </c>
      <c r="U1294" s="176">
        <f>IF(N1294="nio",0,IF(N1294&gt;0,VLOOKUP(H1294,'3-Productie normen'!A:S,VLOOKUP(N1294,'3-Productie normen'!S:T,2,FALSE),FALSE)))</f>
        <v>0</v>
      </c>
      <c r="V1294" s="176">
        <f t="shared" si="143"/>
        <v>0</v>
      </c>
      <c r="W1294" s="176">
        <f t="shared" si="144"/>
        <v>0</v>
      </c>
      <c r="X1294" s="176">
        <f t="shared" si="145"/>
        <v>0</v>
      </c>
      <c r="Y1294" s="666">
        <f>VLOOKUP(H1294,'3-Productie normen'!A:S,13,FALSE)</f>
        <v>3</v>
      </c>
      <c r="Z1294" s="177"/>
      <c r="AB1294" s="138">
        <f t="shared" si="146"/>
        <v>1047.2000026702872</v>
      </c>
    </row>
    <row r="1295" spans="1:28" ht="14.1" customHeight="1">
      <c r="A1295" s="152">
        <v>1295</v>
      </c>
      <c r="B1295" s="171" t="s">
        <v>1010</v>
      </c>
      <c r="C1295" s="566" t="s">
        <v>1900</v>
      </c>
      <c r="D1295" s="526">
        <v>0</v>
      </c>
      <c r="E1295" s="526" t="s">
        <v>1101</v>
      </c>
      <c r="F1295" s="184" t="s">
        <v>355</v>
      </c>
      <c r="G1295" s="184" t="s">
        <v>1705</v>
      </c>
      <c r="H1295" s="137" t="s">
        <v>368</v>
      </c>
      <c r="I1295" s="184" t="s">
        <v>1275</v>
      </c>
      <c r="J1295" s="649">
        <v>3.6900000572204599</v>
      </c>
      <c r="K1295" s="484"/>
      <c r="L1295" s="484"/>
      <c r="M1295" s="484"/>
      <c r="N1295" s="174">
        <v>200</v>
      </c>
      <c r="O1295" s="174"/>
      <c r="P1295" s="174">
        <v>80</v>
      </c>
      <c r="Q1295" s="174"/>
      <c r="R1295" s="175" t="e">
        <f t="shared" si="140"/>
        <v>#DIV/0!</v>
      </c>
      <c r="S1295" s="175">
        <f t="shared" si="141"/>
        <v>0</v>
      </c>
      <c r="T1295" s="175" t="e">
        <f t="shared" si="142"/>
        <v>#DIV/0!</v>
      </c>
      <c r="U1295" s="176">
        <f>IF(N1295="nio",0,IF(N1295&gt;0,VLOOKUP(H1295,'3-Productie normen'!A:S,VLOOKUP(N1295,'3-Productie normen'!S:T,2,FALSE),FALSE)))</f>
        <v>0</v>
      </c>
      <c r="V1295" s="176">
        <f t="shared" si="143"/>
        <v>0</v>
      </c>
      <c r="W1295" s="176">
        <f t="shared" si="144"/>
        <v>0</v>
      </c>
      <c r="X1295" s="176">
        <f t="shared" si="145"/>
        <v>0</v>
      </c>
      <c r="Y1295" s="666">
        <f>VLOOKUP(H1295,'3-Productie normen'!A:S,13,FALSE)</f>
        <v>5</v>
      </c>
      <c r="Z1295" s="177"/>
      <c r="AB1295" s="138">
        <f t="shared" si="146"/>
        <v>1033.2000160217287</v>
      </c>
    </row>
    <row r="1296" spans="1:28" ht="14.1" customHeight="1">
      <c r="A1296" s="152">
        <v>1296</v>
      </c>
      <c r="B1296" s="171" t="s">
        <v>1010</v>
      </c>
      <c r="C1296" s="566" t="s">
        <v>1900</v>
      </c>
      <c r="D1296" s="526">
        <v>1</v>
      </c>
      <c r="E1296" s="526" t="s">
        <v>1063</v>
      </c>
      <c r="F1296" s="184" t="s">
        <v>388</v>
      </c>
      <c r="G1296" s="184"/>
      <c r="H1296" s="180" t="s">
        <v>223</v>
      </c>
      <c r="I1296" s="184" t="s">
        <v>1275</v>
      </c>
      <c r="J1296" s="649">
        <v>3</v>
      </c>
      <c r="K1296" s="484"/>
      <c r="L1296" s="484"/>
      <c r="M1296" s="484"/>
      <c r="N1296" s="174" t="s">
        <v>223</v>
      </c>
      <c r="O1296" s="174"/>
      <c r="P1296" s="174"/>
      <c r="Q1296" s="174"/>
      <c r="R1296" s="175">
        <f t="shared" si="140"/>
        <v>0</v>
      </c>
      <c r="S1296" s="175">
        <f t="shared" si="141"/>
        <v>0</v>
      </c>
      <c r="T1296" s="175">
        <f t="shared" si="142"/>
        <v>0</v>
      </c>
      <c r="U1296" s="176">
        <f>IF(N1296="nio",0,IF(N1296&gt;0,VLOOKUP(H1296,'3-Productie normen'!A:S,VLOOKUP(N1296,'3-Productie normen'!S:T,2,FALSE),FALSE)))</f>
        <v>0</v>
      </c>
      <c r="V1296" s="176">
        <f t="shared" si="143"/>
        <v>0</v>
      </c>
      <c r="W1296" s="176">
        <f t="shared" si="144"/>
        <v>0</v>
      </c>
      <c r="X1296" s="176">
        <f t="shared" si="145"/>
        <v>0</v>
      </c>
      <c r="Y1296" s="666">
        <f>VLOOKUP(H1296,'3-Productie normen'!A:S,13,FALSE)</f>
        <v>0</v>
      </c>
      <c r="Z1296" s="177"/>
      <c r="AB1296" s="138">
        <f t="shared" si="146"/>
        <v>0</v>
      </c>
    </row>
    <row r="1297" spans="1:28" ht="14.1" customHeight="1">
      <c r="A1297" s="152">
        <v>1297</v>
      </c>
      <c r="B1297" s="171" t="s">
        <v>1010</v>
      </c>
      <c r="C1297" s="566" t="s">
        <v>1900</v>
      </c>
      <c r="D1297" s="526">
        <v>0</v>
      </c>
      <c r="E1297" s="526" t="s">
        <v>1133</v>
      </c>
      <c r="F1297" s="184" t="s">
        <v>309</v>
      </c>
      <c r="G1297" s="184" t="s">
        <v>1694</v>
      </c>
      <c r="H1297" s="137" t="s">
        <v>18</v>
      </c>
      <c r="I1297" s="184" t="s">
        <v>1275</v>
      </c>
      <c r="J1297" s="649">
        <v>1.70000004768372</v>
      </c>
      <c r="K1297" s="484"/>
      <c r="L1297" s="484"/>
      <c r="M1297" s="484"/>
      <c r="N1297" s="174">
        <v>200</v>
      </c>
      <c r="O1297" s="174"/>
      <c r="P1297" s="174">
        <v>80</v>
      </c>
      <c r="Q1297" s="174"/>
      <c r="R1297" s="175" t="e">
        <f t="shared" si="140"/>
        <v>#DIV/0!</v>
      </c>
      <c r="S1297" s="175">
        <f t="shared" si="141"/>
        <v>0</v>
      </c>
      <c r="T1297" s="175" t="e">
        <f t="shared" si="142"/>
        <v>#DIV/0!</v>
      </c>
      <c r="U1297" s="176">
        <f>IF(N1297="nio",0,IF(N1297&gt;0,VLOOKUP(H1297,'3-Productie normen'!A:S,VLOOKUP(N1297,'3-Productie normen'!S:T,2,FALSE),FALSE)))</f>
        <v>0</v>
      </c>
      <c r="V1297" s="176">
        <f t="shared" si="143"/>
        <v>0</v>
      </c>
      <c r="W1297" s="176">
        <f t="shared" si="144"/>
        <v>0</v>
      </c>
      <c r="X1297" s="176">
        <f t="shared" si="145"/>
        <v>0</v>
      </c>
      <c r="Y1297" s="666">
        <f>VLOOKUP(H1297,'3-Productie normen'!A:S,13,FALSE)</f>
        <v>3</v>
      </c>
      <c r="Z1297" s="177"/>
      <c r="AB1297" s="138">
        <f t="shared" si="146"/>
        <v>476.00001335144162</v>
      </c>
    </row>
    <row r="1298" spans="1:28" ht="14.1" customHeight="1">
      <c r="A1298" s="152">
        <v>1298</v>
      </c>
      <c r="B1298" s="171" t="s">
        <v>1010</v>
      </c>
      <c r="C1298" s="566" t="s">
        <v>1900</v>
      </c>
      <c r="D1298" s="526">
        <v>0</v>
      </c>
      <c r="E1298" s="526" t="s">
        <v>1052</v>
      </c>
      <c r="F1298" s="184" t="s">
        <v>377</v>
      </c>
      <c r="G1298" s="184" t="s">
        <v>1695</v>
      </c>
      <c r="H1298" s="184" t="s">
        <v>18</v>
      </c>
      <c r="I1298" s="184" t="s">
        <v>1275</v>
      </c>
      <c r="J1298" s="649">
        <v>1.54999995231628</v>
      </c>
      <c r="K1298" s="484"/>
      <c r="L1298" s="484"/>
      <c r="M1298" s="484"/>
      <c r="N1298" s="174">
        <v>200</v>
      </c>
      <c r="O1298" s="174"/>
      <c r="P1298" s="174">
        <v>80</v>
      </c>
      <c r="Q1298" s="174"/>
      <c r="R1298" s="175" t="e">
        <f t="shared" si="140"/>
        <v>#DIV/0!</v>
      </c>
      <c r="S1298" s="175">
        <f t="shared" si="141"/>
        <v>0</v>
      </c>
      <c r="T1298" s="175" t="e">
        <f t="shared" si="142"/>
        <v>#DIV/0!</v>
      </c>
      <c r="U1298" s="176">
        <f>IF(N1298="nio",0,IF(N1298&gt;0,VLOOKUP(H1298,'3-Productie normen'!A:S,VLOOKUP(N1298,'3-Productie normen'!S:T,2,FALSE),FALSE)))</f>
        <v>0</v>
      </c>
      <c r="V1298" s="176">
        <f t="shared" si="143"/>
        <v>0</v>
      </c>
      <c r="W1298" s="176">
        <f t="shared" si="144"/>
        <v>0</v>
      </c>
      <c r="X1298" s="176">
        <f t="shared" si="145"/>
        <v>0</v>
      </c>
      <c r="Y1298" s="666">
        <f>VLOOKUP(H1298,'3-Productie normen'!A:S,13,FALSE)</f>
        <v>3</v>
      </c>
      <c r="Z1298" s="177"/>
      <c r="AB1298" s="138">
        <f t="shared" si="146"/>
        <v>433.99998664855838</v>
      </c>
    </row>
    <row r="1299" spans="1:28" ht="14.1" customHeight="1">
      <c r="A1299" s="152">
        <v>1299</v>
      </c>
      <c r="B1299" s="171" t="s">
        <v>1010</v>
      </c>
      <c r="C1299" s="566" t="s">
        <v>1900</v>
      </c>
      <c r="D1299" s="526">
        <v>0</v>
      </c>
      <c r="E1299" s="526" t="s">
        <v>1035</v>
      </c>
      <c r="F1299" s="184" t="s">
        <v>377</v>
      </c>
      <c r="G1299" s="184" t="s">
        <v>1699</v>
      </c>
      <c r="H1299" s="184" t="s">
        <v>18</v>
      </c>
      <c r="I1299" s="184" t="s">
        <v>1275</v>
      </c>
      <c r="J1299" s="649">
        <v>1.54999995231628</v>
      </c>
      <c r="K1299" s="484"/>
      <c r="L1299" s="484"/>
      <c r="M1299" s="484"/>
      <c r="N1299" s="174">
        <v>200</v>
      </c>
      <c r="O1299" s="174"/>
      <c r="P1299" s="174">
        <v>80</v>
      </c>
      <c r="Q1299" s="174"/>
      <c r="R1299" s="175" t="e">
        <f t="shared" si="140"/>
        <v>#DIV/0!</v>
      </c>
      <c r="S1299" s="175">
        <f t="shared" si="141"/>
        <v>0</v>
      </c>
      <c r="T1299" s="175" t="e">
        <f t="shared" si="142"/>
        <v>#DIV/0!</v>
      </c>
      <c r="U1299" s="176">
        <f>IF(N1299="nio",0,IF(N1299&gt;0,VLOOKUP(H1299,'3-Productie normen'!A:S,VLOOKUP(N1299,'3-Productie normen'!S:T,2,FALSE),FALSE)))</f>
        <v>0</v>
      </c>
      <c r="V1299" s="176">
        <f t="shared" si="143"/>
        <v>0</v>
      </c>
      <c r="W1299" s="176">
        <f t="shared" si="144"/>
        <v>0</v>
      </c>
      <c r="X1299" s="176">
        <f t="shared" si="145"/>
        <v>0</v>
      </c>
      <c r="Y1299" s="666">
        <f>VLOOKUP(H1299,'3-Productie normen'!A:S,13,FALSE)</f>
        <v>3</v>
      </c>
      <c r="Z1299" s="177"/>
      <c r="AB1299" s="138">
        <f t="shared" si="146"/>
        <v>433.99998664855838</v>
      </c>
    </row>
    <row r="1300" spans="1:28" ht="14.1" customHeight="1">
      <c r="A1300" s="152">
        <v>1300</v>
      </c>
      <c r="B1300" s="171" t="s">
        <v>1010</v>
      </c>
      <c r="C1300" s="566" t="s">
        <v>1900</v>
      </c>
      <c r="D1300" s="526">
        <v>0</v>
      </c>
      <c r="E1300" s="526" t="s">
        <v>1340</v>
      </c>
      <c r="F1300" s="184" t="s">
        <v>377</v>
      </c>
      <c r="G1300" s="184" t="s">
        <v>1694</v>
      </c>
      <c r="H1300" s="184" t="s">
        <v>18</v>
      </c>
      <c r="I1300" s="184" t="s">
        <v>1275</v>
      </c>
      <c r="J1300" s="649">
        <v>1.5</v>
      </c>
      <c r="K1300" s="484"/>
      <c r="L1300" s="484"/>
      <c r="M1300" s="484"/>
      <c r="N1300" s="174">
        <v>200</v>
      </c>
      <c r="O1300" s="174"/>
      <c r="P1300" s="174">
        <v>80</v>
      </c>
      <c r="Q1300" s="174"/>
      <c r="R1300" s="175" t="e">
        <f t="shared" si="140"/>
        <v>#DIV/0!</v>
      </c>
      <c r="S1300" s="175">
        <f t="shared" si="141"/>
        <v>0</v>
      </c>
      <c r="T1300" s="175" t="e">
        <f t="shared" si="142"/>
        <v>#DIV/0!</v>
      </c>
      <c r="U1300" s="176">
        <f>IF(N1300="nio",0,IF(N1300&gt;0,VLOOKUP(H1300,'3-Productie normen'!A:S,VLOOKUP(N1300,'3-Productie normen'!S:T,2,FALSE),FALSE)))</f>
        <v>0</v>
      </c>
      <c r="V1300" s="176">
        <f t="shared" si="143"/>
        <v>0</v>
      </c>
      <c r="W1300" s="176">
        <f t="shared" si="144"/>
        <v>0</v>
      </c>
      <c r="X1300" s="176">
        <f t="shared" si="145"/>
        <v>0</v>
      </c>
      <c r="Y1300" s="666">
        <f>VLOOKUP(H1300,'3-Productie normen'!A:S,13,FALSE)</f>
        <v>3</v>
      </c>
      <c r="Z1300" s="177"/>
      <c r="AB1300" s="138">
        <f t="shared" si="146"/>
        <v>420</v>
      </c>
    </row>
    <row r="1301" spans="1:28" ht="14.1" customHeight="1">
      <c r="A1301" s="152">
        <v>1301</v>
      </c>
      <c r="B1301" s="171" t="s">
        <v>1010</v>
      </c>
      <c r="C1301" s="566" t="s">
        <v>1900</v>
      </c>
      <c r="D1301" s="526">
        <v>0</v>
      </c>
      <c r="E1301" s="526" t="s">
        <v>1143</v>
      </c>
      <c r="F1301" s="184" t="s">
        <v>309</v>
      </c>
      <c r="G1301" s="184" t="s">
        <v>1706</v>
      </c>
      <c r="H1301" s="137" t="s">
        <v>18</v>
      </c>
      <c r="I1301" s="184" t="s">
        <v>1275</v>
      </c>
      <c r="J1301" s="649">
        <v>1.5</v>
      </c>
      <c r="K1301" s="484"/>
      <c r="L1301" s="484"/>
      <c r="M1301" s="484"/>
      <c r="N1301" s="174">
        <v>200</v>
      </c>
      <c r="O1301" s="174"/>
      <c r="P1301" s="174">
        <v>80</v>
      </c>
      <c r="Q1301" s="174"/>
      <c r="R1301" s="175" t="e">
        <f t="shared" si="140"/>
        <v>#DIV/0!</v>
      </c>
      <c r="S1301" s="175">
        <f t="shared" si="141"/>
        <v>0</v>
      </c>
      <c r="T1301" s="175" t="e">
        <f t="shared" si="142"/>
        <v>#DIV/0!</v>
      </c>
      <c r="U1301" s="176">
        <f>IF(N1301="nio",0,IF(N1301&gt;0,VLOOKUP(H1301,'3-Productie normen'!A:S,VLOOKUP(N1301,'3-Productie normen'!S:T,2,FALSE),FALSE)))</f>
        <v>0</v>
      </c>
      <c r="V1301" s="176">
        <f t="shared" si="143"/>
        <v>0</v>
      </c>
      <c r="W1301" s="176">
        <f t="shared" si="144"/>
        <v>0</v>
      </c>
      <c r="X1301" s="176">
        <f t="shared" si="145"/>
        <v>0</v>
      </c>
      <c r="Y1301" s="666">
        <f>VLOOKUP(H1301,'3-Productie normen'!A:S,13,FALSE)</f>
        <v>3</v>
      </c>
      <c r="Z1301" s="177"/>
      <c r="AB1301" s="138">
        <f t="shared" si="146"/>
        <v>420</v>
      </c>
    </row>
    <row r="1302" spans="1:28" ht="14.1" customHeight="1">
      <c r="A1302" s="152">
        <v>1302</v>
      </c>
      <c r="B1302" s="171" t="s">
        <v>1010</v>
      </c>
      <c r="C1302" s="566" t="s">
        <v>1900</v>
      </c>
      <c r="D1302" s="526">
        <v>0</v>
      </c>
      <c r="E1302" s="526" t="s">
        <v>1116</v>
      </c>
      <c r="F1302" s="184" t="s">
        <v>309</v>
      </c>
      <c r="G1302" s="184"/>
      <c r="H1302" s="137" t="s">
        <v>18</v>
      </c>
      <c r="I1302" s="184" t="s">
        <v>1275</v>
      </c>
      <c r="J1302" s="649">
        <v>1.5</v>
      </c>
      <c r="K1302" s="484"/>
      <c r="L1302" s="484"/>
      <c r="M1302" s="484"/>
      <c r="N1302" s="174">
        <v>200</v>
      </c>
      <c r="O1302" s="174"/>
      <c r="P1302" s="174">
        <v>80</v>
      </c>
      <c r="Q1302" s="174"/>
      <c r="R1302" s="175" t="e">
        <f t="shared" si="140"/>
        <v>#DIV/0!</v>
      </c>
      <c r="S1302" s="175">
        <f t="shared" si="141"/>
        <v>0</v>
      </c>
      <c r="T1302" s="175" t="e">
        <f t="shared" si="142"/>
        <v>#DIV/0!</v>
      </c>
      <c r="U1302" s="176">
        <f>IF(N1302="nio",0,IF(N1302&gt;0,VLOOKUP(H1302,'3-Productie normen'!A:S,VLOOKUP(N1302,'3-Productie normen'!S:T,2,FALSE),FALSE)))</f>
        <v>0</v>
      </c>
      <c r="V1302" s="176">
        <f t="shared" si="143"/>
        <v>0</v>
      </c>
      <c r="W1302" s="176">
        <f t="shared" si="144"/>
        <v>0</v>
      </c>
      <c r="X1302" s="176">
        <f t="shared" si="145"/>
        <v>0</v>
      </c>
      <c r="Y1302" s="666">
        <f>VLOOKUP(H1302,'3-Productie normen'!A:S,13,FALSE)</f>
        <v>3</v>
      </c>
      <c r="Z1302" s="177"/>
      <c r="AB1302" s="138">
        <f t="shared" si="146"/>
        <v>420</v>
      </c>
    </row>
    <row r="1303" spans="1:28" ht="14.1" customHeight="1">
      <c r="A1303" s="152">
        <v>1303</v>
      </c>
      <c r="B1303" s="171" t="s">
        <v>1010</v>
      </c>
      <c r="C1303" s="566" t="s">
        <v>1900</v>
      </c>
      <c r="D1303" s="526">
        <v>0</v>
      </c>
      <c r="E1303" s="526" t="s">
        <v>1707</v>
      </c>
      <c r="F1303" s="184" t="s">
        <v>309</v>
      </c>
      <c r="G1303" s="184"/>
      <c r="H1303" s="137" t="s">
        <v>18</v>
      </c>
      <c r="I1303" s="184" t="s">
        <v>1275</v>
      </c>
      <c r="J1303" s="649">
        <v>1.5</v>
      </c>
      <c r="K1303" s="484"/>
      <c r="L1303" s="484"/>
      <c r="M1303" s="484"/>
      <c r="N1303" s="174">
        <v>200</v>
      </c>
      <c r="O1303" s="174"/>
      <c r="P1303" s="174">
        <v>80</v>
      </c>
      <c r="Q1303" s="174"/>
      <c r="R1303" s="175" t="e">
        <f t="shared" si="140"/>
        <v>#DIV/0!</v>
      </c>
      <c r="S1303" s="175">
        <f t="shared" si="141"/>
        <v>0</v>
      </c>
      <c r="T1303" s="175" t="e">
        <f t="shared" si="142"/>
        <v>#DIV/0!</v>
      </c>
      <c r="U1303" s="176">
        <f>IF(N1303="nio",0,IF(N1303&gt;0,VLOOKUP(H1303,'3-Productie normen'!A:S,VLOOKUP(N1303,'3-Productie normen'!S:T,2,FALSE),FALSE)))</f>
        <v>0</v>
      </c>
      <c r="V1303" s="176">
        <f t="shared" si="143"/>
        <v>0</v>
      </c>
      <c r="W1303" s="176">
        <f t="shared" si="144"/>
        <v>0</v>
      </c>
      <c r="X1303" s="176">
        <f t="shared" si="145"/>
        <v>0</v>
      </c>
      <c r="Y1303" s="666">
        <f>VLOOKUP(H1303,'3-Productie normen'!A:S,13,FALSE)</f>
        <v>3</v>
      </c>
      <c r="Z1303" s="177"/>
      <c r="AB1303" s="138">
        <f t="shared" si="146"/>
        <v>420</v>
      </c>
    </row>
    <row r="1304" spans="1:28" ht="14.1" customHeight="1">
      <c r="A1304" s="152">
        <v>1304</v>
      </c>
      <c r="B1304" s="171" t="s">
        <v>1010</v>
      </c>
      <c r="C1304" s="566" t="s">
        <v>1900</v>
      </c>
      <c r="D1304" s="526">
        <v>0</v>
      </c>
      <c r="E1304" s="526" t="s">
        <v>1019</v>
      </c>
      <c r="F1304" s="184" t="s">
        <v>309</v>
      </c>
      <c r="G1304" s="184" t="s">
        <v>1695</v>
      </c>
      <c r="H1304" s="137" t="s">
        <v>18</v>
      </c>
      <c r="I1304" s="184" t="s">
        <v>1275</v>
      </c>
      <c r="J1304" s="649">
        <v>1.4400000572204601</v>
      </c>
      <c r="K1304" s="484"/>
      <c r="L1304" s="484"/>
      <c r="M1304" s="484"/>
      <c r="N1304" s="174">
        <v>200</v>
      </c>
      <c r="O1304" s="174"/>
      <c r="P1304" s="174">
        <v>80</v>
      </c>
      <c r="Q1304" s="174"/>
      <c r="R1304" s="175" t="e">
        <f t="shared" si="140"/>
        <v>#DIV/0!</v>
      </c>
      <c r="S1304" s="175">
        <f t="shared" si="141"/>
        <v>0</v>
      </c>
      <c r="T1304" s="175" t="e">
        <f t="shared" si="142"/>
        <v>#DIV/0!</v>
      </c>
      <c r="U1304" s="176">
        <f>IF(N1304="nio",0,IF(N1304&gt;0,VLOOKUP(H1304,'3-Productie normen'!A:S,VLOOKUP(N1304,'3-Productie normen'!S:T,2,FALSE),FALSE)))</f>
        <v>0</v>
      </c>
      <c r="V1304" s="176">
        <f t="shared" si="143"/>
        <v>0</v>
      </c>
      <c r="W1304" s="176">
        <f t="shared" si="144"/>
        <v>0</v>
      </c>
      <c r="X1304" s="176">
        <f t="shared" si="145"/>
        <v>0</v>
      </c>
      <c r="Y1304" s="666">
        <f>VLOOKUP(H1304,'3-Productie normen'!A:S,13,FALSE)</f>
        <v>3</v>
      </c>
      <c r="Z1304" s="177"/>
      <c r="AB1304" s="138">
        <f t="shared" si="146"/>
        <v>403.2000160217288</v>
      </c>
    </row>
    <row r="1305" spans="1:28" ht="14.1" customHeight="1">
      <c r="A1305" s="152">
        <v>1305</v>
      </c>
      <c r="B1305" s="171" t="s">
        <v>1010</v>
      </c>
      <c r="C1305" s="566" t="s">
        <v>1900</v>
      </c>
      <c r="D1305" s="526">
        <v>0</v>
      </c>
      <c r="E1305" s="526" t="s">
        <v>1064</v>
      </c>
      <c r="F1305" s="184" t="s">
        <v>309</v>
      </c>
      <c r="G1305" s="184" t="s">
        <v>1699</v>
      </c>
      <c r="H1305" s="137" t="s">
        <v>18</v>
      </c>
      <c r="I1305" s="184" t="s">
        <v>1275</v>
      </c>
      <c r="J1305" s="649">
        <v>1.4400000572204601</v>
      </c>
      <c r="K1305" s="484"/>
      <c r="L1305" s="484"/>
      <c r="M1305" s="484"/>
      <c r="N1305" s="174">
        <v>200</v>
      </c>
      <c r="O1305" s="174"/>
      <c r="P1305" s="174">
        <v>80</v>
      </c>
      <c r="Q1305" s="174"/>
      <c r="R1305" s="175" t="e">
        <f t="shared" si="140"/>
        <v>#DIV/0!</v>
      </c>
      <c r="S1305" s="175">
        <f t="shared" si="141"/>
        <v>0</v>
      </c>
      <c r="T1305" s="175" t="e">
        <f t="shared" si="142"/>
        <v>#DIV/0!</v>
      </c>
      <c r="U1305" s="176">
        <f>IF(N1305="nio",0,IF(N1305&gt;0,VLOOKUP(H1305,'3-Productie normen'!A:S,VLOOKUP(N1305,'3-Productie normen'!S:T,2,FALSE),FALSE)))</f>
        <v>0</v>
      </c>
      <c r="V1305" s="176">
        <f t="shared" si="143"/>
        <v>0</v>
      </c>
      <c r="W1305" s="176">
        <f t="shared" si="144"/>
        <v>0</v>
      </c>
      <c r="X1305" s="176">
        <f t="shared" si="145"/>
        <v>0</v>
      </c>
      <c r="Y1305" s="666">
        <f>VLOOKUP(H1305,'3-Productie normen'!A:S,13,FALSE)</f>
        <v>3</v>
      </c>
      <c r="Z1305" s="177"/>
      <c r="AB1305" s="138">
        <f t="shared" si="146"/>
        <v>403.2000160217288</v>
      </c>
    </row>
    <row r="1306" spans="1:28" ht="14.1" customHeight="1">
      <c r="A1306" s="152">
        <v>1306</v>
      </c>
      <c r="B1306" s="171" t="s">
        <v>1010</v>
      </c>
      <c r="C1306" s="566" t="s">
        <v>1900</v>
      </c>
      <c r="D1306" s="526">
        <v>0</v>
      </c>
      <c r="E1306" s="526" t="s">
        <v>1108</v>
      </c>
      <c r="F1306" s="184" t="s">
        <v>309</v>
      </c>
      <c r="G1306" s="184" t="s">
        <v>1708</v>
      </c>
      <c r="H1306" s="137" t="s">
        <v>18</v>
      </c>
      <c r="I1306" s="184" t="s">
        <v>1275</v>
      </c>
      <c r="J1306" s="649">
        <v>1.29999995231628</v>
      </c>
      <c r="K1306" s="484"/>
      <c r="L1306" s="484"/>
      <c r="M1306" s="484"/>
      <c r="N1306" s="174">
        <v>200</v>
      </c>
      <c r="O1306" s="174"/>
      <c r="P1306" s="174">
        <v>80</v>
      </c>
      <c r="Q1306" s="174"/>
      <c r="R1306" s="175" t="e">
        <f t="shared" si="140"/>
        <v>#DIV/0!</v>
      </c>
      <c r="S1306" s="175">
        <f t="shared" si="141"/>
        <v>0</v>
      </c>
      <c r="T1306" s="175" t="e">
        <f t="shared" si="142"/>
        <v>#DIV/0!</v>
      </c>
      <c r="U1306" s="176">
        <f>IF(N1306="nio",0,IF(N1306&gt;0,VLOOKUP(H1306,'3-Productie normen'!A:S,VLOOKUP(N1306,'3-Productie normen'!S:T,2,FALSE),FALSE)))</f>
        <v>0</v>
      </c>
      <c r="V1306" s="176">
        <f t="shared" si="143"/>
        <v>0</v>
      </c>
      <c r="W1306" s="176">
        <f t="shared" si="144"/>
        <v>0</v>
      </c>
      <c r="X1306" s="176">
        <f t="shared" si="145"/>
        <v>0</v>
      </c>
      <c r="Y1306" s="666">
        <f>VLOOKUP(H1306,'3-Productie normen'!A:S,13,FALSE)</f>
        <v>3</v>
      </c>
      <c r="Z1306" s="177"/>
      <c r="AB1306" s="138">
        <f t="shared" si="146"/>
        <v>363.99998664855838</v>
      </c>
    </row>
    <row r="1307" spans="1:28" ht="14.1" customHeight="1">
      <c r="A1307" s="152">
        <v>1307</v>
      </c>
      <c r="B1307" s="171" t="s">
        <v>1010</v>
      </c>
      <c r="C1307" s="566" t="s">
        <v>1900</v>
      </c>
      <c r="D1307" s="526">
        <v>0</v>
      </c>
      <c r="E1307" s="526" t="s">
        <v>1141</v>
      </c>
      <c r="F1307" s="184" t="s">
        <v>309</v>
      </c>
      <c r="G1307" s="184" t="s">
        <v>1709</v>
      </c>
      <c r="H1307" s="137" t="s">
        <v>18</v>
      </c>
      <c r="I1307" s="184" t="s">
        <v>1275</v>
      </c>
      <c r="J1307" s="649">
        <v>1.29999995231628</v>
      </c>
      <c r="K1307" s="484"/>
      <c r="L1307" s="484"/>
      <c r="M1307" s="484"/>
      <c r="N1307" s="174">
        <v>200</v>
      </c>
      <c r="O1307" s="174"/>
      <c r="P1307" s="174">
        <v>80</v>
      </c>
      <c r="Q1307" s="174"/>
      <c r="R1307" s="175" t="e">
        <f t="shared" si="140"/>
        <v>#DIV/0!</v>
      </c>
      <c r="S1307" s="175">
        <f t="shared" si="141"/>
        <v>0</v>
      </c>
      <c r="T1307" s="175" t="e">
        <f t="shared" si="142"/>
        <v>#DIV/0!</v>
      </c>
      <c r="U1307" s="176">
        <f>IF(N1307="nio",0,IF(N1307&gt;0,VLOOKUP(H1307,'3-Productie normen'!A:S,VLOOKUP(N1307,'3-Productie normen'!S:T,2,FALSE),FALSE)))</f>
        <v>0</v>
      </c>
      <c r="V1307" s="176">
        <f t="shared" si="143"/>
        <v>0</v>
      </c>
      <c r="W1307" s="176">
        <f t="shared" si="144"/>
        <v>0</v>
      </c>
      <c r="X1307" s="176">
        <f t="shared" si="145"/>
        <v>0</v>
      </c>
      <c r="Y1307" s="666">
        <f>VLOOKUP(H1307,'3-Productie normen'!A:S,13,FALSE)</f>
        <v>3</v>
      </c>
      <c r="Z1307" s="177"/>
      <c r="AB1307" s="138">
        <f t="shared" si="146"/>
        <v>363.99998664855838</v>
      </c>
    </row>
    <row r="1308" spans="1:28" ht="14.1" customHeight="1">
      <c r="A1308" s="152">
        <v>1308</v>
      </c>
      <c r="B1308" s="171" t="s">
        <v>1010</v>
      </c>
      <c r="C1308" s="566" t="s">
        <v>1900</v>
      </c>
      <c r="D1308" s="526">
        <v>0</v>
      </c>
      <c r="E1308" s="526" t="s">
        <v>1147</v>
      </c>
      <c r="F1308" s="184" t="s">
        <v>309</v>
      </c>
      <c r="G1308" s="184"/>
      <c r="H1308" s="137" t="s">
        <v>18</v>
      </c>
      <c r="I1308" s="184" t="s">
        <v>1275</v>
      </c>
      <c r="J1308" s="649">
        <v>1.29999995231628</v>
      </c>
      <c r="K1308" s="484"/>
      <c r="L1308" s="484"/>
      <c r="M1308" s="484"/>
      <c r="N1308" s="174">
        <v>200</v>
      </c>
      <c r="O1308" s="174"/>
      <c r="P1308" s="174">
        <v>80</v>
      </c>
      <c r="Q1308" s="174"/>
      <c r="R1308" s="175" t="e">
        <f t="shared" si="140"/>
        <v>#DIV/0!</v>
      </c>
      <c r="S1308" s="175">
        <f t="shared" si="141"/>
        <v>0</v>
      </c>
      <c r="T1308" s="175" t="e">
        <f t="shared" si="142"/>
        <v>#DIV/0!</v>
      </c>
      <c r="U1308" s="176">
        <f>IF(N1308="nio",0,IF(N1308&gt;0,VLOOKUP(H1308,'3-Productie normen'!A:S,VLOOKUP(N1308,'3-Productie normen'!S:T,2,FALSE),FALSE)))</f>
        <v>0</v>
      </c>
      <c r="V1308" s="176">
        <f t="shared" si="143"/>
        <v>0</v>
      </c>
      <c r="W1308" s="176">
        <f t="shared" si="144"/>
        <v>0</v>
      </c>
      <c r="X1308" s="176">
        <f t="shared" si="145"/>
        <v>0</v>
      </c>
      <c r="Y1308" s="666">
        <f>VLOOKUP(H1308,'3-Productie normen'!A:S,13,FALSE)</f>
        <v>3</v>
      </c>
      <c r="Z1308" s="177"/>
      <c r="AB1308" s="138">
        <f t="shared" si="146"/>
        <v>363.99998664855838</v>
      </c>
    </row>
    <row r="1309" spans="1:28" ht="14.1" customHeight="1">
      <c r="A1309" s="152">
        <v>1309</v>
      </c>
      <c r="B1309" s="171" t="s">
        <v>1010</v>
      </c>
      <c r="C1309" s="566" t="s">
        <v>1900</v>
      </c>
      <c r="D1309" s="526">
        <v>0</v>
      </c>
      <c r="E1309" s="526" t="s">
        <v>1306</v>
      </c>
      <c r="F1309" s="184" t="s">
        <v>309</v>
      </c>
      <c r="G1309" s="184"/>
      <c r="H1309" s="137" t="s">
        <v>18</v>
      </c>
      <c r="I1309" s="184" t="s">
        <v>1275</v>
      </c>
      <c r="J1309" s="649">
        <v>1.29999995231628</v>
      </c>
      <c r="K1309" s="484"/>
      <c r="L1309" s="484"/>
      <c r="M1309" s="484"/>
      <c r="N1309" s="174">
        <v>200</v>
      </c>
      <c r="O1309" s="174"/>
      <c r="P1309" s="174">
        <v>80</v>
      </c>
      <c r="Q1309" s="174"/>
      <c r="R1309" s="175" t="e">
        <f t="shared" si="140"/>
        <v>#DIV/0!</v>
      </c>
      <c r="S1309" s="175">
        <f t="shared" si="141"/>
        <v>0</v>
      </c>
      <c r="T1309" s="175" t="e">
        <f t="shared" si="142"/>
        <v>#DIV/0!</v>
      </c>
      <c r="U1309" s="176">
        <f>IF(N1309="nio",0,IF(N1309&gt;0,VLOOKUP(H1309,'3-Productie normen'!A:S,VLOOKUP(N1309,'3-Productie normen'!S:T,2,FALSE),FALSE)))</f>
        <v>0</v>
      </c>
      <c r="V1309" s="176">
        <f t="shared" si="143"/>
        <v>0</v>
      </c>
      <c r="W1309" s="176">
        <f t="shared" si="144"/>
        <v>0</v>
      </c>
      <c r="X1309" s="176">
        <f t="shared" si="145"/>
        <v>0</v>
      </c>
      <c r="Y1309" s="666">
        <f>VLOOKUP(H1309,'3-Productie normen'!A:S,13,FALSE)</f>
        <v>3</v>
      </c>
      <c r="Z1309" s="177"/>
      <c r="AB1309" s="138">
        <f t="shared" si="146"/>
        <v>363.99998664855838</v>
      </c>
    </row>
    <row r="1310" spans="1:28" ht="14.1" customHeight="1">
      <c r="A1310" s="152">
        <v>1310</v>
      </c>
      <c r="B1310" s="171" t="s">
        <v>1010</v>
      </c>
      <c r="C1310" s="566" t="s">
        <v>1900</v>
      </c>
      <c r="D1310" s="526">
        <v>0</v>
      </c>
      <c r="E1310" s="526" t="s">
        <v>1134</v>
      </c>
      <c r="F1310" s="184" t="s">
        <v>309</v>
      </c>
      <c r="G1310" s="184"/>
      <c r="H1310" s="137" t="s">
        <v>18</v>
      </c>
      <c r="I1310" s="184" t="s">
        <v>1275</v>
      </c>
      <c r="J1310" s="649">
        <v>1.29999995231628</v>
      </c>
      <c r="K1310" s="484"/>
      <c r="L1310" s="484"/>
      <c r="M1310" s="484"/>
      <c r="N1310" s="174">
        <v>200</v>
      </c>
      <c r="O1310" s="174"/>
      <c r="P1310" s="174">
        <v>80</v>
      </c>
      <c r="Q1310" s="174"/>
      <c r="R1310" s="175" t="e">
        <f t="shared" si="140"/>
        <v>#DIV/0!</v>
      </c>
      <c r="S1310" s="175">
        <f t="shared" si="141"/>
        <v>0</v>
      </c>
      <c r="T1310" s="175" t="e">
        <f t="shared" si="142"/>
        <v>#DIV/0!</v>
      </c>
      <c r="U1310" s="176">
        <f>IF(N1310="nio",0,IF(N1310&gt;0,VLOOKUP(H1310,'3-Productie normen'!A:S,VLOOKUP(N1310,'3-Productie normen'!S:T,2,FALSE),FALSE)))</f>
        <v>0</v>
      </c>
      <c r="V1310" s="176">
        <f t="shared" si="143"/>
        <v>0</v>
      </c>
      <c r="W1310" s="176">
        <f t="shared" si="144"/>
        <v>0</v>
      </c>
      <c r="X1310" s="176">
        <f t="shared" si="145"/>
        <v>0</v>
      </c>
      <c r="Y1310" s="666">
        <f>VLOOKUP(H1310,'3-Productie normen'!A:S,13,FALSE)</f>
        <v>3</v>
      </c>
      <c r="Z1310" s="177"/>
      <c r="AB1310" s="138">
        <f t="shared" si="146"/>
        <v>363.99998664855838</v>
      </c>
    </row>
    <row r="1311" spans="1:28" ht="14.1" customHeight="1">
      <c r="A1311" s="152">
        <v>1311</v>
      </c>
      <c r="B1311" s="171" t="s">
        <v>1010</v>
      </c>
      <c r="C1311" s="566" t="s">
        <v>1900</v>
      </c>
      <c r="D1311" s="526">
        <v>0</v>
      </c>
      <c r="E1311" s="526" t="s">
        <v>1088</v>
      </c>
      <c r="F1311" s="184" t="s">
        <v>309</v>
      </c>
      <c r="G1311" s="184"/>
      <c r="H1311" s="137" t="s">
        <v>18</v>
      </c>
      <c r="I1311" s="184" t="s">
        <v>1275</v>
      </c>
      <c r="J1311" s="649">
        <v>1.29999995231628</v>
      </c>
      <c r="K1311" s="484"/>
      <c r="L1311" s="484"/>
      <c r="M1311" s="484"/>
      <c r="N1311" s="174">
        <v>200</v>
      </c>
      <c r="O1311" s="174"/>
      <c r="P1311" s="174">
        <v>80</v>
      </c>
      <c r="Q1311" s="174"/>
      <c r="R1311" s="175" t="e">
        <f t="shared" si="140"/>
        <v>#DIV/0!</v>
      </c>
      <c r="S1311" s="175">
        <f t="shared" si="141"/>
        <v>0</v>
      </c>
      <c r="T1311" s="175" t="e">
        <f t="shared" si="142"/>
        <v>#DIV/0!</v>
      </c>
      <c r="U1311" s="176">
        <f>IF(N1311="nio",0,IF(N1311&gt;0,VLOOKUP(H1311,'3-Productie normen'!A:S,VLOOKUP(N1311,'3-Productie normen'!S:T,2,FALSE),FALSE)))</f>
        <v>0</v>
      </c>
      <c r="V1311" s="176">
        <f t="shared" si="143"/>
        <v>0</v>
      </c>
      <c r="W1311" s="176">
        <f t="shared" si="144"/>
        <v>0</v>
      </c>
      <c r="X1311" s="176">
        <f t="shared" si="145"/>
        <v>0</v>
      </c>
      <c r="Y1311" s="666">
        <f>VLOOKUP(H1311,'3-Productie normen'!A:S,13,FALSE)</f>
        <v>3</v>
      </c>
      <c r="Z1311" s="177"/>
      <c r="AB1311" s="138">
        <f t="shared" si="146"/>
        <v>363.99998664855838</v>
      </c>
    </row>
    <row r="1312" spans="1:28" ht="14.1" customHeight="1">
      <c r="A1312" s="152">
        <v>1312</v>
      </c>
      <c r="B1312" s="171" t="s">
        <v>1010</v>
      </c>
      <c r="C1312" s="566" t="s">
        <v>1900</v>
      </c>
      <c r="D1312" s="526">
        <v>0</v>
      </c>
      <c r="E1312" s="526" t="s">
        <v>1710</v>
      </c>
      <c r="F1312" s="184" t="s">
        <v>309</v>
      </c>
      <c r="G1312" s="184" t="s">
        <v>1576</v>
      </c>
      <c r="H1312" s="137" t="s">
        <v>18</v>
      </c>
      <c r="I1312" s="184" t="s">
        <v>1275</v>
      </c>
      <c r="J1312" s="649">
        <v>1.29999995231628</v>
      </c>
      <c r="K1312" s="484"/>
      <c r="L1312" s="484"/>
      <c r="M1312" s="484"/>
      <c r="N1312" s="174">
        <v>200</v>
      </c>
      <c r="O1312" s="174"/>
      <c r="P1312" s="174">
        <v>80</v>
      </c>
      <c r="Q1312" s="174"/>
      <c r="R1312" s="175" t="e">
        <f t="shared" si="140"/>
        <v>#DIV/0!</v>
      </c>
      <c r="S1312" s="175">
        <f t="shared" si="141"/>
        <v>0</v>
      </c>
      <c r="T1312" s="175" t="e">
        <f t="shared" si="142"/>
        <v>#DIV/0!</v>
      </c>
      <c r="U1312" s="176">
        <f>IF(N1312="nio",0,IF(N1312&gt;0,VLOOKUP(H1312,'3-Productie normen'!A:S,VLOOKUP(N1312,'3-Productie normen'!S:T,2,FALSE),FALSE)))</f>
        <v>0</v>
      </c>
      <c r="V1312" s="176">
        <f t="shared" si="143"/>
        <v>0</v>
      </c>
      <c r="W1312" s="176">
        <f t="shared" si="144"/>
        <v>0</v>
      </c>
      <c r="X1312" s="176">
        <f t="shared" si="145"/>
        <v>0</v>
      </c>
      <c r="Y1312" s="666">
        <f>VLOOKUP(H1312,'3-Productie normen'!A:S,13,FALSE)</f>
        <v>3</v>
      </c>
      <c r="Z1312" s="177"/>
      <c r="AB1312" s="138">
        <f t="shared" si="146"/>
        <v>363.99998664855838</v>
      </c>
    </row>
    <row r="1313" spans="1:28" ht="14.1" customHeight="1">
      <c r="A1313" s="152">
        <v>1313</v>
      </c>
      <c r="B1313" s="171" t="s">
        <v>1010</v>
      </c>
      <c r="C1313" s="566" t="s">
        <v>1900</v>
      </c>
      <c r="D1313" s="526">
        <v>0</v>
      </c>
      <c r="E1313" s="526" t="s">
        <v>1711</v>
      </c>
      <c r="F1313" s="184" t="s">
        <v>309</v>
      </c>
      <c r="G1313" s="184" t="s">
        <v>1580</v>
      </c>
      <c r="H1313" s="137" t="s">
        <v>18</v>
      </c>
      <c r="I1313" s="184" t="s">
        <v>1275</v>
      </c>
      <c r="J1313" s="649">
        <v>1.29999995231628</v>
      </c>
      <c r="K1313" s="484"/>
      <c r="L1313" s="484"/>
      <c r="M1313" s="484"/>
      <c r="N1313" s="174">
        <v>200</v>
      </c>
      <c r="O1313" s="174"/>
      <c r="P1313" s="174">
        <v>80</v>
      </c>
      <c r="Q1313" s="174"/>
      <c r="R1313" s="175" t="e">
        <f t="shared" si="140"/>
        <v>#DIV/0!</v>
      </c>
      <c r="S1313" s="175">
        <f t="shared" si="141"/>
        <v>0</v>
      </c>
      <c r="T1313" s="175" t="e">
        <f t="shared" si="142"/>
        <v>#DIV/0!</v>
      </c>
      <c r="U1313" s="176">
        <f>IF(N1313="nio",0,IF(N1313&gt;0,VLOOKUP(H1313,'3-Productie normen'!A:S,VLOOKUP(N1313,'3-Productie normen'!S:T,2,FALSE),FALSE)))</f>
        <v>0</v>
      </c>
      <c r="V1313" s="176">
        <f t="shared" si="143"/>
        <v>0</v>
      </c>
      <c r="W1313" s="176">
        <f t="shared" si="144"/>
        <v>0</v>
      </c>
      <c r="X1313" s="176">
        <f t="shared" si="145"/>
        <v>0</v>
      </c>
      <c r="Y1313" s="666">
        <f>VLOOKUP(H1313,'3-Productie normen'!A:S,13,FALSE)</f>
        <v>3</v>
      </c>
      <c r="Z1313" s="177"/>
      <c r="AB1313" s="138">
        <f t="shared" si="146"/>
        <v>363.99998664855838</v>
      </c>
    </row>
    <row r="1314" spans="1:28" ht="14.1" customHeight="1">
      <c r="A1314" s="152">
        <v>1314</v>
      </c>
      <c r="B1314" s="171" t="s">
        <v>1010</v>
      </c>
      <c r="C1314" s="566" t="s">
        <v>1900</v>
      </c>
      <c r="D1314" s="526">
        <v>0</v>
      </c>
      <c r="E1314" s="526" t="s">
        <v>1712</v>
      </c>
      <c r="F1314" s="184" t="s">
        <v>309</v>
      </c>
      <c r="G1314" s="184" t="s">
        <v>1580</v>
      </c>
      <c r="H1314" s="137" t="s">
        <v>18</v>
      </c>
      <c r="I1314" s="184" t="s">
        <v>1275</v>
      </c>
      <c r="J1314" s="649">
        <v>1.29999995231628</v>
      </c>
      <c r="K1314" s="484"/>
      <c r="L1314" s="484"/>
      <c r="M1314" s="484"/>
      <c r="N1314" s="174">
        <v>200</v>
      </c>
      <c r="O1314" s="174"/>
      <c r="P1314" s="174">
        <v>80</v>
      </c>
      <c r="Q1314" s="174"/>
      <c r="R1314" s="175" t="e">
        <f t="shared" si="140"/>
        <v>#DIV/0!</v>
      </c>
      <c r="S1314" s="175">
        <f t="shared" si="141"/>
        <v>0</v>
      </c>
      <c r="T1314" s="175" t="e">
        <f t="shared" si="142"/>
        <v>#DIV/0!</v>
      </c>
      <c r="U1314" s="176">
        <f>IF(N1314="nio",0,IF(N1314&gt;0,VLOOKUP(H1314,'3-Productie normen'!A:S,VLOOKUP(N1314,'3-Productie normen'!S:T,2,FALSE),FALSE)))</f>
        <v>0</v>
      </c>
      <c r="V1314" s="176">
        <f t="shared" si="143"/>
        <v>0</v>
      </c>
      <c r="W1314" s="176">
        <f t="shared" si="144"/>
        <v>0</v>
      </c>
      <c r="X1314" s="176">
        <f t="shared" si="145"/>
        <v>0</v>
      </c>
      <c r="Y1314" s="666">
        <f>VLOOKUP(H1314,'3-Productie normen'!A:S,13,FALSE)</f>
        <v>3</v>
      </c>
      <c r="Z1314" s="177"/>
      <c r="AB1314" s="138">
        <f t="shared" si="146"/>
        <v>363.99998664855838</v>
      </c>
    </row>
    <row r="1315" spans="1:28" ht="14.1" customHeight="1">
      <c r="A1315" s="152">
        <v>1315</v>
      </c>
      <c r="B1315" s="171" t="s">
        <v>1010</v>
      </c>
      <c r="C1315" s="566" t="s">
        <v>1900</v>
      </c>
      <c r="D1315" s="526">
        <v>0</v>
      </c>
      <c r="E1315" s="526" t="s">
        <v>1713</v>
      </c>
      <c r="F1315" s="184" t="s">
        <v>309</v>
      </c>
      <c r="G1315" s="184" t="s">
        <v>1580</v>
      </c>
      <c r="H1315" s="137" t="s">
        <v>18</v>
      </c>
      <c r="I1315" s="184" t="s">
        <v>1275</v>
      </c>
      <c r="J1315" s="649">
        <v>1.29999995231628</v>
      </c>
      <c r="K1315" s="484"/>
      <c r="L1315" s="484"/>
      <c r="M1315" s="484"/>
      <c r="N1315" s="174">
        <v>200</v>
      </c>
      <c r="O1315" s="174"/>
      <c r="P1315" s="174">
        <v>80</v>
      </c>
      <c r="Q1315" s="174"/>
      <c r="R1315" s="175" t="e">
        <f t="shared" si="140"/>
        <v>#DIV/0!</v>
      </c>
      <c r="S1315" s="175">
        <f t="shared" si="141"/>
        <v>0</v>
      </c>
      <c r="T1315" s="175" t="e">
        <f t="shared" si="142"/>
        <v>#DIV/0!</v>
      </c>
      <c r="U1315" s="176">
        <f>IF(N1315="nio",0,IF(N1315&gt;0,VLOOKUP(H1315,'3-Productie normen'!A:S,VLOOKUP(N1315,'3-Productie normen'!S:T,2,FALSE),FALSE)))</f>
        <v>0</v>
      </c>
      <c r="V1315" s="176">
        <f t="shared" si="143"/>
        <v>0</v>
      </c>
      <c r="W1315" s="176">
        <f t="shared" si="144"/>
        <v>0</v>
      </c>
      <c r="X1315" s="176">
        <f t="shared" si="145"/>
        <v>0</v>
      </c>
      <c r="Y1315" s="666">
        <f>VLOOKUP(H1315,'3-Productie normen'!A:S,13,FALSE)</f>
        <v>3</v>
      </c>
      <c r="Z1315" s="177"/>
      <c r="AB1315" s="138">
        <f t="shared" si="146"/>
        <v>363.99998664855838</v>
      </c>
    </row>
    <row r="1316" spans="1:28" ht="14.1" customHeight="1">
      <c r="A1316" s="152">
        <v>1316</v>
      </c>
      <c r="B1316" s="171" t="s">
        <v>1010</v>
      </c>
      <c r="C1316" s="566" t="s">
        <v>1900</v>
      </c>
      <c r="D1316" s="526">
        <v>0</v>
      </c>
      <c r="E1316" s="526" t="s">
        <v>1044</v>
      </c>
      <c r="F1316" s="184" t="s">
        <v>309</v>
      </c>
      <c r="G1316" s="184" t="s">
        <v>1714</v>
      </c>
      <c r="H1316" s="137" t="s">
        <v>18</v>
      </c>
      <c r="I1316" s="184" t="s">
        <v>1275</v>
      </c>
      <c r="J1316" s="649">
        <v>1.20000004768372</v>
      </c>
      <c r="K1316" s="484"/>
      <c r="L1316" s="484"/>
      <c r="M1316" s="484"/>
      <c r="N1316" s="174">
        <v>200</v>
      </c>
      <c r="O1316" s="174"/>
      <c r="P1316" s="174">
        <v>80</v>
      </c>
      <c r="Q1316" s="174"/>
      <c r="R1316" s="175" t="e">
        <f t="shared" si="140"/>
        <v>#DIV/0!</v>
      </c>
      <c r="S1316" s="175">
        <f t="shared" si="141"/>
        <v>0</v>
      </c>
      <c r="T1316" s="175" t="e">
        <f t="shared" si="142"/>
        <v>#DIV/0!</v>
      </c>
      <c r="U1316" s="176">
        <f>IF(N1316="nio",0,IF(N1316&gt;0,VLOOKUP(H1316,'3-Productie normen'!A:S,VLOOKUP(N1316,'3-Productie normen'!S:T,2,FALSE),FALSE)))</f>
        <v>0</v>
      </c>
      <c r="V1316" s="176">
        <f t="shared" si="143"/>
        <v>0</v>
      </c>
      <c r="W1316" s="176">
        <f t="shared" si="144"/>
        <v>0</v>
      </c>
      <c r="X1316" s="176">
        <f t="shared" si="145"/>
        <v>0</v>
      </c>
      <c r="Y1316" s="666">
        <f>VLOOKUP(H1316,'3-Productie normen'!A:S,13,FALSE)</f>
        <v>3</v>
      </c>
      <c r="Z1316" s="177"/>
      <c r="AB1316" s="138">
        <f t="shared" si="146"/>
        <v>336.00001335144162</v>
      </c>
    </row>
    <row r="1317" spans="1:28" ht="14.1" customHeight="1">
      <c r="A1317" s="152">
        <v>1317</v>
      </c>
      <c r="B1317" s="171" t="s">
        <v>1010</v>
      </c>
      <c r="C1317" s="566" t="s">
        <v>1900</v>
      </c>
      <c r="D1317" s="526">
        <v>0</v>
      </c>
      <c r="E1317" s="526" t="s">
        <v>1054</v>
      </c>
      <c r="F1317" s="184" t="s">
        <v>309</v>
      </c>
      <c r="G1317" s="184" t="s">
        <v>1715</v>
      </c>
      <c r="H1317" s="137" t="s">
        <v>18</v>
      </c>
      <c r="I1317" s="184" t="s">
        <v>1275</v>
      </c>
      <c r="J1317" s="649">
        <v>1.20000004768372</v>
      </c>
      <c r="K1317" s="484"/>
      <c r="L1317" s="484"/>
      <c r="M1317" s="484"/>
      <c r="N1317" s="174">
        <v>200</v>
      </c>
      <c r="O1317" s="174"/>
      <c r="P1317" s="174">
        <v>80</v>
      </c>
      <c r="Q1317" s="174"/>
      <c r="R1317" s="175" t="e">
        <f t="shared" si="140"/>
        <v>#DIV/0!</v>
      </c>
      <c r="S1317" s="175">
        <f t="shared" si="141"/>
        <v>0</v>
      </c>
      <c r="T1317" s="175" t="e">
        <f t="shared" si="142"/>
        <v>#DIV/0!</v>
      </c>
      <c r="U1317" s="176">
        <f>IF(N1317="nio",0,IF(N1317&gt;0,VLOOKUP(H1317,'3-Productie normen'!A:S,VLOOKUP(N1317,'3-Productie normen'!S:T,2,FALSE),FALSE)))</f>
        <v>0</v>
      </c>
      <c r="V1317" s="176">
        <f t="shared" si="143"/>
        <v>0</v>
      </c>
      <c r="W1317" s="176">
        <f t="shared" si="144"/>
        <v>0</v>
      </c>
      <c r="X1317" s="176">
        <f t="shared" si="145"/>
        <v>0</v>
      </c>
      <c r="Y1317" s="666">
        <f>VLOOKUP(H1317,'3-Productie normen'!A:S,13,FALSE)</f>
        <v>3</v>
      </c>
      <c r="Z1317" s="177"/>
      <c r="AB1317" s="138">
        <f t="shared" si="146"/>
        <v>336.00001335144162</v>
      </c>
    </row>
    <row r="1318" spans="1:28" ht="14.1" customHeight="1">
      <c r="A1318" s="152">
        <v>1318</v>
      </c>
      <c r="B1318" s="171" t="s">
        <v>1010</v>
      </c>
      <c r="C1318" s="566" t="s">
        <v>1900</v>
      </c>
      <c r="D1318" s="526">
        <v>0</v>
      </c>
      <c r="E1318" s="526" t="s">
        <v>1135</v>
      </c>
      <c r="F1318" s="184" t="s">
        <v>309</v>
      </c>
      <c r="G1318" s="184" t="s">
        <v>1716</v>
      </c>
      <c r="H1318" s="173" t="s">
        <v>18</v>
      </c>
      <c r="I1318" s="184" t="s">
        <v>1275</v>
      </c>
      <c r="J1318" s="649">
        <v>1.20000004768372</v>
      </c>
      <c r="K1318" s="484"/>
      <c r="L1318" s="484"/>
      <c r="M1318" s="484"/>
      <c r="N1318" s="174">
        <v>200</v>
      </c>
      <c r="O1318" s="174"/>
      <c r="P1318" s="174">
        <v>80</v>
      </c>
      <c r="Q1318" s="174"/>
      <c r="R1318" s="175" t="e">
        <f t="shared" si="140"/>
        <v>#DIV/0!</v>
      </c>
      <c r="S1318" s="175">
        <f t="shared" si="141"/>
        <v>0</v>
      </c>
      <c r="T1318" s="175" t="e">
        <f t="shared" si="142"/>
        <v>#DIV/0!</v>
      </c>
      <c r="U1318" s="176">
        <f>IF(N1318="nio",0,IF(N1318&gt;0,VLOOKUP(H1318,'3-Productie normen'!A:S,VLOOKUP(N1318,'3-Productie normen'!S:T,2,FALSE),FALSE)))</f>
        <v>0</v>
      </c>
      <c r="V1318" s="176">
        <f t="shared" si="143"/>
        <v>0</v>
      </c>
      <c r="W1318" s="176">
        <f t="shared" si="144"/>
        <v>0</v>
      </c>
      <c r="X1318" s="176">
        <f t="shared" si="145"/>
        <v>0</v>
      </c>
      <c r="Y1318" s="666">
        <f>VLOOKUP(H1318,'3-Productie normen'!A:S,13,FALSE)</f>
        <v>3</v>
      </c>
      <c r="Z1318" s="177"/>
      <c r="AB1318" s="138">
        <f t="shared" si="146"/>
        <v>336.00001335144162</v>
      </c>
    </row>
    <row r="1319" spans="1:28" ht="14.1" customHeight="1">
      <c r="A1319" s="152">
        <v>1319</v>
      </c>
      <c r="B1319" s="171" t="s">
        <v>1010</v>
      </c>
      <c r="C1319" s="566" t="s">
        <v>1900</v>
      </c>
      <c r="D1319" s="526">
        <v>0</v>
      </c>
      <c r="E1319" s="526" t="s">
        <v>1097</v>
      </c>
      <c r="F1319" s="184" t="s">
        <v>309</v>
      </c>
      <c r="G1319" s="184" t="s">
        <v>1717</v>
      </c>
      <c r="H1319" s="137" t="s">
        <v>18</v>
      </c>
      <c r="I1319" s="184" t="s">
        <v>1275</v>
      </c>
      <c r="J1319" s="649">
        <v>1.20000004768372</v>
      </c>
      <c r="K1319" s="484"/>
      <c r="L1319" s="484"/>
      <c r="M1319" s="484"/>
      <c r="N1319" s="174">
        <v>200</v>
      </c>
      <c r="O1319" s="174"/>
      <c r="P1319" s="174">
        <v>80</v>
      </c>
      <c r="Q1319" s="174"/>
      <c r="R1319" s="175" t="e">
        <f t="shared" si="140"/>
        <v>#DIV/0!</v>
      </c>
      <c r="S1319" s="175">
        <f t="shared" si="141"/>
        <v>0</v>
      </c>
      <c r="T1319" s="175" t="e">
        <f t="shared" si="142"/>
        <v>#DIV/0!</v>
      </c>
      <c r="U1319" s="176">
        <f>IF(N1319="nio",0,IF(N1319&gt;0,VLOOKUP(H1319,'3-Productie normen'!A:S,VLOOKUP(N1319,'3-Productie normen'!S:T,2,FALSE),FALSE)))</f>
        <v>0</v>
      </c>
      <c r="V1319" s="176">
        <f t="shared" si="143"/>
        <v>0</v>
      </c>
      <c r="W1319" s="176">
        <f t="shared" si="144"/>
        <v>0</v>
      </c>
      <c r="X1319" s="176">
        <f t="shared" si="145"/>
        <v>0</v>
      </c>
      <c r="Y1319" s="666">
        <f>VLOOKUP(H1319,'3-Productie normen'!A:S,13,FALSE)</f>
        <v>3</v>
      </c>
      <c r="Z1319" s="177"/>
      <c r="AB1319" s="138">
        <f t="shared" si="146"/>
        <v>336.00001335144162</v>
      </c>
    </row>
    <row r="1320" spans="1:28" ht="14.1" customHeight="1">
      <c r="A1320" s="152">
        <v>1320</v>
      </c>
      <c r="B1320" s="171" t="s">
        <v>1010</v>
      </c>
      <c r="C1320" s="566" t="s">
        <v>1900</v>
      </c>
      <c r="D1320" s="526">
        <v>0</v>
      </c>
      <c r="E1320" s="526" t="s">
        <v>1718</v>
      </c>
      <c r="F1320" s="184" t="s">
        <v>309</v>
      </c>
      <c r="G1320" s="184" t="s">
        <v>1719</v>
      </c>
      <c r="H1320" s="137" t="s">
        <v>18</v>
      </c>
      <c r="I1320" s="184" t="s">
        <v>1275</v>
      </c>
      <c r="J1320" s="649">
        <v>1.20000004768372</v>
      </c>
      <c r="K1320" s="484"/>
      <c r="L1320" s="484"/>
      <c r="M1320" s="484"/>
      <c r="N1320" s="174">
        <v>200</v>
      </c>
      <c r="O1320" s="174"/>
      <c r="P1320" s="174">
        <v>80</v>
      </c>
      <c r="Q1320" s="174"/>
      <c r="R1320" s="175" t="e">
        <f t="shared" si="140"/>
        <v>#DIV/0!</v>
      </c>
      <c r="S1320" s="175">
        <f t="shared" si="141"/>
        <v>0</v>
      </c>
      <c r="T1320" s="175" t="e">
        <f t="shared" si="142"/>
        <v>#DIV/0!</v>
      </c>
      <c r="U1320" s="176">
        <f>IF(N1320="nio",0,IF(N1320&gt;0,VLOOKUP(H1320,'3-Productie normen'!A:S,VLOOKUP(N1320,'3-Productie normen'!S:T,2,FALSE),FALSE)))</f>
        <v>0</v>
      </c>
      <c r="V1320" s="176">
        <f t="shared" si="143"/>
        <v>0</v>
      </c>
      <c r="W1320" s="176">
        <f t="shared" si="144"/>
        <v>0</v>
      </c>
      <c r="X1320" s="176">
        <f t="shared" si="145"/>
        <v>0</v>
      </c>
      <c r="Y1320" s="666">
        <f>VLOOKUP(H1320,'3-Productie normen'!A:S,13,FALSE)</f>
        <v>3</v>
      </c>
      <c r="Z1320" s="177"/>
      <c r="AB1320" s="138">
        <f t="shared" si="146"/>
        <v>336.00001335144162</v>
      </c>
    </row>
    <row r="1321" spans="1:28" ht="14.1" customHeight="1">
      <c r="A1321" s="152">
        <v>1321</v>
      </c>
      <c r="B1321" s="171" t="s">
        <v>1010</v>
      </c>
      <c r="C1321" s="566" t="s">
        <v>1900</v>
      </c>
      <c r="D1321" s="526">
        <v>0</v>
      </c>
      <c r="E1321" s="526" t="s">
        <v>1720</v>
      </c>
      <c r="F1321" s="184" t="s">
        <v>309</v>
      </c>
      <c r="G1321" s="184" t="s">
        <v>1721</v>
      </c>
      <c r="H1321" s="137" t="s">
        <v>18</v>
      </c>
      <c r="I1321" s="184" t="s">
        <v>1275</v>
      </c>
      <c r="J1321" s="649">
        <v>1.20000004768372</v>
      </c>
      <c r="K1321" s="484"/>
      <c r="L1321" s="484"/>
      <c r="M1321" s="484"/>
      <c r="N1321" s="174">
        <v>200</v>
      </c>
      <c r="O1321" s="174"/>
      <c r="P1321" s="174">
        <v>80</v>
      </c>
      <c r="Q1321" s="174"/>
      <c r="R1321" s="175" t="e">
        <f t="shared" si="140"/>
        <v>#DIV/0!</v>
      </c>
      <c r="S1321" s="175">
        <f t="shared" si="141"/>
        <v>0</v>
      </c>
      <c r="T1321" s="175" t="e">
        <f t="shared" si="142"/>
        <v>#DIV/0!</v>
      </c>
      <c r="U1321" s="176">
        <f>IF(N1321="nio",0,IF(N1321&gt;0,VLOOKUP(H1321,'3-Productie normen'!A:S,VLOOKUP(N1321,'3-Productie normen'!S:T,2,FALSE),FALSE)))</f>
        <v>0</v>
      </c>
      <c r="V1321" s="176">
        <f t="shared" si="143"/>
        <v>0</v>
      </c>
      <c r="W1321" s="176">
        <f t="shared" si="144"/>
        <v>0</v>
      </c>
      <c r="X1321" s="176">
        <f t="shared" si="145"/>
        <v>0</v>
      </c>
      <c r="Y1321" s="666">
        <f>VLOOKUP(H1321,'3-Productie normen'!A:S,13,FALSE)</f>
        <v>3</v>
      </c>
      <c r="Z1321" s="177"/>
      <c r="AB1321" s="138">
        <f t="shared" si="146"/>
        <v>336.00001335144162</v>
      </c>
    </row>
    <row r="1322" spans="1:28" ht="14.1" customHeight="1">
      <c r="A1322" s="152">
        <v>1322</v>
      </c>
      <c r="B1322" s="171" t="s">
        <v>1010</v>
      </c>
      <c r="C1322" s="566" t="s">
        <v>1900</v>
      </c>
      <c r="D1322" s="526">
        <v>1</v>
      </c>
      <c r="E1322" s="526" t="s">
        <v>1059</v>
      </c>
      <c r="F1322" s="184" t="s">
        <v>1031</v>
      </c>
      <c r="G1322" s="184"/>
      <c r="H1322" s="180" t="s">
        <v>223</v>
      </c>
      <c r="I1322" s="184" t="s">
        <v>1275</v>
      </c>
      <c r="J1322" s="649">
        <v>0</v>
      </c>
      <c r="K1322" s="484"/>
      <c r="L1322" s="484"/>
      <c r="M1322" s="484"/>
      <c r="N1322" s="174" t="s">
        <v>223</v>
      </c>
      <c r="O1322" s="174"/>
      <c r="P1322" s="174"/>
      <c r="Q1322" s="174"/>
      <c r="R1322" s="175">
        <f t="shared" si="140"/>
        <v>0</v>
      </c>
      <c r="S1322" s="175">
        <f t="shared" si="141"/>
        <v>0</v>
      </c>
      <c r="T1322" s="175">
        <f t="shared" si="142"/>
        <v>0</v>
      </c>
      <c r="U1322" s="176">
        <f>IF(N1322="nio",0,IF(N1322&gt;0,VLOOKUP(H1322,'3-Productie normen'!A:S,VLOOKUP(N1322,'3-Productie normen'!S:T,2,FALSE),FALSE)))</f>
        <v>0</v>
      </c>
      <c r="V1322" s="176">
        <f t="shared" si="143"/>
        <v>0</v>
      </c>
      <c r="W1322" s="176">
        <f t="shared" si="144"/>
        <v>0</v>
      </c>
      <c r="X1322" s="176">
        <f t="shared" si="145"/>
        <v>0</v>
      </c>
      <c r="Y1322" s="666">
        <f>VLOOKUP(H1322,'3-Productie normen'!A:S,13,FALSE)</f>
        <v>0</v>
      </c>
      <c r="Z1322" s="177"/>
      <c r="AB1322" s="138">
        <f t="shared" si="146"/>
        <v>0</v>
      </c>
    </row>
    <row r="1323" spans="1:28" ht="14.1" customHeight="1">
      <c r="A1323" s="152">
        <v>1323</v>
      </c>
      <c r="B1323" s="171" t="s">
        <v>1010</v>
      </c>
      <c r="C1323" s="566" t="s">
        <v>1900</v>
      </c>
      <c r="D1323" s="526">
        <v>0</v>
      </c>
      <c r="E1323" s="526" t="s">
        <v>1049</v>
      </c>
      <c r="F1323" s="184" t="s">
        <v>1031</v>
      </c>
      <c r="G1323" s="184" t="s">
        <v>1032</v>
      </c>
      <c r="H1323" s="180" t="s">
        <v>223</v>
      </c>
      <c r="I1323" s="184" t="s">
        <v>1275</v>
      </c>
      <c r="J1323" s="649">
        <v>0</v>
      </c>
      <c r="K1323" s="484"/>
      <c r="L1323" s="484"/>
      <c r="M1323" s="484"/>
      <c r="N1323" s="174" t="s">
        <v>223</v>
      </c>
      <c r="O1323" s="174"/>
      <c r="P1323" s="174"/>
      <c r="Q1323" s="174"/>
      <c r="R1323" s="175">
        <f t="shared" si="140"/>
        <v>0</v>
      </c>
      <c r="S1323" s="175">
        <f t="shared" si="141"/>
        <v>0</v>
      </c>
      <c r="T1323" s="175">
        <f t="shared" si="142"/>
        <v>0</v>
      </c>
      <c r="U1323" s="176">
        <f>IF(N1323="nio",0,IF(N1323&gt;0,VLOOKUP(H1323,'3-Productie normen'!A:S,VLOOKUP(N1323,'3-Productie normen'!S:T,2,FALSE),FALSE)))</f>
        <v>0</v>
      </c>
      <c r="V1323" s="176">
        <f t="shared" si="143"/>
        <v>0</v>
      </c>
      <c r="W1323" s="176">
        <f t="shared" si="144"/>
        <v>0</v>
      </c>
      <c r="X1323" s="176">
        <f t="shared" si="145"/>
        <v>0</v>
      </c>
      <c r="Y1323" s="666">
        <f>VLOOKUP(H1323,'3-Productie normen'!A:S,13,FALSE)</f>
        <v>0</v>
      </c>
      <c r="Z1323" s="177"/>
      <c r="AB1323" s="138">
        <f t="shared" si="146"/>
        <v>0</v>
      </c>
    </row>
    <row r="1324" spans="1:28" ht="14.1" customHeight="1">
      <c r="A1324" s="152">
        <v>1324</v>
      </c>
      <c r="B1324" s="171" t="s">
        <v>1010</v>
      </c>
      <c r="C1324" s="566" t="s">
        <v>1900</v>
      </c>
      <c r="D1324" s="526">
        <v>0</v>
      </c>
      <c r="E1324" s="526" t="s">
        <v>1084</v>
      </c>
      <c r="F1324" s="184" t="s">
        <v>1023</v>
      </c>
      <c r="G1324" s="184" t="s">
        <v>1024</v>
      </c>
      <c r="H1324" s="180" t="s">
        <v>223</v>
      </c>
      <c r="I1324" s="184" t="s">
        <v>1275</v>
      </c>
      <c r="J1324" s="649">
        <v>0</v>
      </c>
      <c r="K1324" s="484"/>
      <c r="L1324" s="484"/>
      <c r="M1324" s="484"/>
      <c r="N1324" s="174" t="s">
        <v>223</v>
      </c>
      <c r="O1324" s="174"/>
      <c r="P1324" s="174"/>
      <c r="Q1324" s="174"/>
      <c r="R1324" s="175">
        <f t="shared" si="140"/>
        <v>0</v>
      </c>
      <c r="S1324" s="175">
        <f t="shared" si="141"/>
        <v>0</v>
      </c>
      <c r="T1324" s="175">
        <f t="shared" si="142"/>
        <v>0</v>
      </c>
      <c r="U1324" s="176">
        <f>IF(N1324="nio",0,IF(N1324&gt;0,VLOOKUP(H1324,'3-Productie normen'!A:S,VLOOKUP(N1324,'3-Productie normen'!S:T,2,FALSE),FALSE)))</f>
        <v>0</v>
      </c>
      <c r="V1324" s="176">
        <f t="shared" si="143"/>
        <v>0</v>
      </c>
      <c r="W1324" s="176">
        <f t="shared" si="144"/>
        <v>0</v>
      </c>
      <c r="X1324" s="176">
        <f t="shared" si="145"/>
        <v>0</v>
      </c>
      <c r="Y1324" s="666">
        <f>VLOOKUP(H1324,'3-Productie normen'!A:S,13,FALSE)</f>
        <v>0</v>
      </c>
      <c r="Z1324" s="177"/>
      <c r="AB1324" s="138">
        <f t="shared" si="146"/>
        <v>0</v>
      </c>
    </row>
    <row r="1325" spans="1:28" ht="14.1" customHeight="1">
      <c r="A1325" s="152">
        <v>1325</v>
      </c>
      <c r="B1325" s="171" t="s">
        <v>1010</v>
      </c>
      <c r="C1325" s="566" t="s">
        <v>1900</v>
      </c>
      <c r="D1325" s="526">
        <v>0</v>
      </c>
      <c r="E1325" s="526" t="s">
        <v>1109</v>
      </c>
      <c r="F1325" s="184" t="s">
        <v>360</v>
      </c>
      <c r="G1325" s="184"/>
      <c r="H1325" s="180" t="s">
        <v>223</v>
      </c>
      <c r="I1325" s="184" t="s">
        <v>1275</v>
      </c>
      <c r="J1325" s="649">
        <v>0</v>
      </c>
      <c r="K1325" s="484"/>
      <c r="L1325" s="484"/>
      <c r="M1325" s="484"/>
      <c r="N1325" s="174" t="s">
        <v>223</v>
      </c>
      <c r="O1325" s="174"/>
      <c r="P1325" s="174"/>
      <c r="Q1325" s="174"/>
      <c r="R1325" s="175">
        <f t="shared" si="140"/>
        <v>0</v>
      </c>
      <c r="S1325" s="175">
        <f t="shared" si="141"/>
        <v>0</v>
      </c>
      <c r="T1325" s="175">
        <f t="shared" si="142"/>
        <v>0</v>
      </c>
      <c r="U1325" s="176">
        <f>IF(N1325="nio",0,IF(N1325&gt;0,VLOOKUP(H1325,'3-Productie normen'!A:S,VLOOKUP(N1325,'3-Productie normen'!S:T,2,FALSE),FALSE)))</f>
        <v>0</v>
      </c>
      <c r="V1325" s="176">
        <f t="shared" si="143"/>
        <v>0</v>
      </c>
      <c r="W1325" s="176">
        <f t="shared" si="144"/>
        <v>0</v>
      </c>
      <c r="X1325" s="176">
        <f t="shared" si="145"/>
        <v>0</v>
      </c>
      <c r="Y1325" s="666">
        <f>VLOOKUP(H1325,'3-Productie normen'!A:S,13,FALSE)</f>
        <v>0</v>
      </c>
      <c r="Z1325" s="177"/>
      <c r="AB1325" s="138">
        <f t="shared" si="146"/>
        <v>0</v>
      </c>
    </row>
    <row r="1326" spans="1:28" ht="14.1" customHeight="1">
      <c r="A1326" s="152">
        <v>1326</v>
      </c>
      <c r="B1326" s="171" t="s">
        <v>1010</v>
      </c>
      <c r="C1326" s="566" t="s">
        <v>1900</v>
      </c>
      <c r="D1326" s="526">
        <v>0</v>
      </c>
      <c r="E1326" s="526" t="s">
        <v>1080</v>
      </c>
      <c r="F1326" s="184" t="s">
        <v>235</v>
      </c>
      <c r="G1326" s="184" t="s">
        <v>412</v>
      </c>
      <c r="H1326" s="180" t="s">
        <v>223</v>
      </c>
      <c r="I1326" s="184" t="s">
        <v>1275</v>
      </c>
      <c r="J1326" s="649">
        <v>0</v>
      </c>
      <c r="K1326" s="484"/>
      <c r="L1326" s="484"/>
      <c r="M1326" s="484"/>
      <c r="N1326" s="174" t="s">
        <v>223</v>
      </c>
      <c r="O1326" s="174"/>
      <c r="P1326" s="174"/>
      <c r="Q1326" s="174"/>
      <c r="R1326" s="175">
        <f t="shared" si="140"/>
        <v>0</v>
      </c>
      <c r="S1326" s="175">
        <f t="shared" si="141"/>
        <v>0</v>
      </c>
      <c r="T1326" s="175">
        <f t="shared" si="142"/>
        <v>0</v>
      </c>
      <c r="U1326" s="176">
        <f>IF(N1326="nio",0,IF(N1326&gt;0,VLOOKUP(H1326,'3-Productie normen'!A:S,VLOOKUP(N1326,'3-Productie normen'!S:T,2,FALSE),FALSE)))</f>
        <v>0</v>
      </c>
      <c r="V1326" s="176">
        <f t="shared" si="143"/>
        <v>0</v>
      </c>
      <c r="W1326" s="176">
        <f t="shared" si="144"/>
        <v>0</v>
      </c>
      <c r="X1326" s="176">
        <f t="shared" si="145"/>
        <v>0</v>
      </c>
      <c r="Y1326" s="666">
        <f>VLOOKUP(H1326,'3-Productie normen'!A:S,13,FALSE)</f>
        <v>0</v>
      </c>
      <c r="Z1326" s="177"/>
      <c r="AB1326" s="138">
        <f t="shared" si="146"/>
        <v>0</v>
      </c>
    </row>
    <row r="1327" spans="1:28" ht="14.1" customHeight="1">
      <c r="A1327" s="152">
        <v>1327</v>
      </c>
      <c r="B1327" s="171" t="s">
        <v>1010</v>
      </c>
      <c r="C1327" s="566" t="s">
        <v>1900</v>
      </c>
      <c r="D1327" s="526">
        <v>0</v>
      </c>
      <c r="E1327" s="526" t="s">
        <v>1117</v>
      </c>
      <c r="F1327" s="184" t="s">
        <v>235</v>
      </c>
      <c r="G1327" s="184" t="s">
        <v>1722</v>
      </c>
      <c r="H1327" s="180" t="s">
        <v>223</v>
      </c>
      <c r="I1327" s="184" t="s">
        <v>1275</v>
      </c>
      <c r="J1327" s="649">
        <v>0</v>
      </c>
      <c r="K1327" s="484"/>
      <c r="L1327" s="484"/>
      <c r="M1327" s="484"/>
      <c r="N1327" s="174" t="s">
        <v>223</v>
      </c>
      <c r="O1327" s="174"/>
      <c r="P1327" s="174"/>
      <c r="Q1327" s="174"/>
      <c r="R1327" s="175">
        <f t="shared" si="140"/>
        <v>0</v>
      </c>
      <c r="S1327" s="175">
        <f t="shared" si="141"/>
        <v>0</v>
      </c>
      <c r="T1327" s="175">
        <f t="shared" si="142"/>
        <v>0</v>
      </c>
      <c r="U1327" s="176">
        <f>IF(N1327="nio",0,IF(N1327&gt;0,VLOOKUP(H1327,'3-Productie normen'!A:S,VLOOKUP(N1327,'3-Productie normen'!S:T,2,FALSE),FALSE)))</f>
        <v>0</v>
      </c>
      <c r="V1327" s="176">
        <f t="shared" si="143"/>
        <v>0</v>
      </c>
      <c r="W1327" s="176">
        <f t="shared" si="144"/>
        <v>0</v>
      </c>
      <c r="X1327" s="176">
        <f t="shared" si="145"/>
        <v>0</v>
      </c>
      <c r="Y1327" s="666">
        <f>VLOOKUP(H1327,'3-Productie normen'!A:S,13,FALSE)</f>
        <v>0</v>
      </c>
      <c r="Z1327" s="177"/>
      <c r="AB1327" s="138">
        <f t="shared" si="146"/>
        <v>0</v>
      </c>
    </row>
    <row r="1328" spans="1:28" ht="14.1" customHeight="1">
      <c r="A1328" s="152">
        <v>1328</v>
      </c>
      <c r="B1328" s="171" t="s">
        <v>1010</v>
      </c>
      <c r="C1328" s="566" t="s">
        <v>1900</v>
      </c>
      <c r="D1328" s="526">
        <v>0</v>
      </c>
      <c r="E1328" s="526" t="s">
        <v>1126</v>
      </c>
      <c r="F1328" s="184" t="s">
        <v>1031</v>
      </c>
      <c r="G1328" s="184" t="s">
        <v>1032</v>
      </c>
      <c r="H1328" s="180" t="s">
        <v>223</v>
      </c>
      <c r="I1328" s="184" t="s">
        <v>1275</v>
      </c>
      <c r="J1328" s="649">
        <v>0</v>
      </c>
      <c r="K1328" s="484"/>
      <c r="L1328" s="484"/>
      <c r="M1328" s="484"/>
      <c r="N1328" s="174" t="s">
        <v>223</v>
      </c>
      <c r="O1328" s="174"/>
      <c r="P1328" s="174"/>
      <c r="Q1328" s="174"/>
      <c r="R1328" s="175">
        <f t="shared" si="140"/>
        <v>0</v>
      </c>
      <c r="S1328" s="175">
        <f t="shared" si="141"/>
        <v>0</v>
      </c>
      <c r="T1328" s="175">
        <f t="shared" si="142"/>
        <v>0</v>
      </c>
      <c r="U1328" s="176">
        <f>IF(N1328="nio",0,IF(N1328&gt;0,VLOOKUP(H1328,'3-Productie normen'!A:S,VLOOKUP(N1328,'3-Productie normen'!S:T,2,FALSE),FALSE)))</f>
        <v>0</v>
      </c>
      <c r="V1328" s="176">
        <f t="shared" si="143"/>
        <v>0</v>
      </c>
      <c r="W1328" s="176">
        <f t="shared" si="144"/>
        <v>0</v>
      </c>
      <c r="X1328" s="176">
        <f t="shared" si="145"/>
        <v>0</v>
      </c>
      <c r="Y1328" s="666">
        <f>VLOOKUP(H1328,'3-Productie normen'!A:S,13,FALSE)</f>
        <v>0</v>
      </c>
      <c r="Z1328" s="177"/>
      <c r="AB1328" s="138">
        <f t="shared" si="146"/>
        <v>0</v>
      </c>
    </row>
    <row r="1329" spans="1:28" ht="14.1" customHeight="1">
      <c r="A1329" s="152">
        <v>1329</v>
      </c>
      <c r="B1329" s="171" t="s">
        <v>1010</v>
      </c>
      <c r="C1329" s="566" t="s">
        <v>1900</v>
      </c>
      <c r="D1329" s="526">
        <v>0</v>
      </c>
      <c r="E1329" s="526" t="s">
        <v>1106</v>
      </c>
      <c r="F1329" s="184" t="s">
        <v>388</v>
      </c>
      <c r="G1329" s="184"/>
      <c r="H1329" s="180" t="s">
        <v>223</v>
      </c>
      <c r="I1329" s="184" t="s">
        <v>1275</v>
      </c>
      <c r="J1329" s="649">
        <v>0</v>
      </c>
      <c r="K1329" s="484"/>
      <c r="L1329" s="484"/>
      <c r="M1329" s="484"/>
      <c r="N1329" s="174" t="s">
        <v>223</v>
      </c>
      <c r="O1329" s="174"/>
      <c r="P1329" s="174"/>
      <c r="Q1329" s="174"/>
      <c r="R1329" s="175">
        <f t="shared" si="140"/>
        <v>0</v>
      </c>
      <c r="S1329" s="175">
        <f t="shared" si="141"/>
        <v>0</v>
      </c>
      <c r="T1329" s="175">
        <f t="shared" si="142"/>
        <v>0</v>
      </c>
      <c r="U1329" s="176">
        <f>IF(N1329="nio",0,IF(N1329&gt;0,VLOOKUP(H1329,'3-Productie normen'!A:S,VLOOKUP(N1329,'3-Productie normen'!S:T,2,FALSE),FALSE)))</f>
        <v>0</v>
      </c>
      <c r="V1329" s="176">
        <f t="shared" si="143"/>
        <v>0</v>
      </c>
      <c r="W1329" s="176">
        <f t="shared" si="144"/>
        <v>0</v>
      </c>
      <c r="X1329" s="176">
        <f t="shared" si="145"/>
        <v>0</v>
      </c>
      <c r="Y1329" s="666">
        <f>VLOOKUP(H1329,'3-Productie normen'!A:S,13,FALSE)</f>
        <v>0</v>
      </c>
      <c r="Z1329" s="177"/>
      <c r="AB1329" s="138">
        <f t="shared" si="146"/>
        <v>0</v>
      </c>
    </row>
    <row r="1330" spans="1:28" ht="14.1" customHeight="1">
      <c r="A1330" s="152">
        <v>1330</v>
      </c>
      <c r="B1330" s="171" t="s">
        <v>1010</v>
      </c>
      <c r="C1330" s="566" t="s">
        <v>1900</v>
      </c>
      <c r="D1330" s="526">
        <v>0</v>
      </c>
      <c r="E1330" s="526" t="s">
        <v>1110</v>
      </c>
      <c r="F1330" s="184" t="s">
        <v>1031</v>
      </c>
      <c r="G1330" s="184" t="s">
        <v>1723</v>
      </c>
      <c r="H1330" s="180" t="s">
        <v>223</v>
      </c>
      <c r="I1330" s="184" t="s">
        <v>1275</v>
      </c>
      <c r="J1330" s="649">
        <v>0</v>
      </c>
      <c r="K1330" s="484"/>
      <c r="L1330" s="484"/>
      <c r="M1330" s="484"/>
      <c r="N1330" s="174" t="s">
        <v>223</v>
      </c>
      <c r="O1330" s="174"/>
      <c r="P1330" s="174"/>
      <c r="Q1330" s="174"/>
      <c r="R1330" s="175">
        <f t="shared" si="140"/>
        <v>0</v>
      </c>
      <c r="S1330" s="175">
        <f t="shared" si="141"/>
        <v>0</v>
      </c>
      <c r="T1330" s="175">
        <f t="shared" si="142"/>
        <v>0</v>
      </c>
      <c r="U1330" s="176">
        <f>IF(N1330="nio",0,IF(N1330&gt;0,VLOOKUP(H1330,'3-Productie normen'!A:S,VLOOKUP(N1330,'3-Productie normen'!S:T,2,FALSE),FALSE)))</f>
        <v>0</v>
      </c>
      <c r="V1330" s="176">
        <f t="shared" si="143"/>
        <v>0</v>
      </c>
      <c r="W1330" s="176">
        <f t="shared" si="144"/>
        <v>0</v>
      </c>
      <c r="X1330" s="176">
        <f t="shared" si="145"/>
        <v>0</v>
      </c>
      <c r="Y1330" s="666">
        <f>VLOOKUP(H1330,'3-Productie normen'!A:S,13,FALSE)</f>
        <v>0</v>
      </c>
      <c r="Z1330" s="177"/>
      <c r="AB1330" s="138">
        <f t="shared" si="146"/>
        <v>0</v>
      </c>
    </row>
    <row r="1331" spans="1:28" ht="14.1" customHeight="1">
      <c r="A1331" s="152">
        <v>1331</v>
      </c>
      <c r="B1331" s="171" t="s">
        <v>1010</v>
      </c>
      <c r="C1331" s="566" t="s">
        <v>1900</v>
      </c>
      <c r="D1331" s="526">
        <v>0</v>
      </c>
      <c r="E1331" s="526" t="s">
        <v>1120</v>
      </c>
      <c r="F1331" s="184" t="s">
        <v>235</v>
      </c>
      <c r="G1331" s="184" t="s">
        <v>1724</v>
      </c>
      <c r="H1331" s="180" t="s">
        <v>223</v>
      </c>
      <c r="I1331" s="184" t="s">
        <v>1275</v>
      </c>
      <c r="J1331" s="649">
        <v>0</v>
      </c>
      <c r="K1331" s="484"/>
      <c r="L1331" s="484"/>
      <c r="M1331" s="484"/>
      <c r="N1331" s="174" t="s">
        <v>223</v>
      </c>
      <c r="O1331" s="174"/>
      <c r="P1331" s="174"/>
      <c r="Q1331" s="174"/>
      <c r="R1331" s="175">
        <f t="shared" si="140"/>
        <v>0</v>
      </c>
      <c r="S1331" s="175">
        <f t="shared" si="141"/>
        <v>0</v>
      </c>
      <c r="T1331" s="175">
        <f t="shared" si="142"/>
        <v>0</v>
      </c>
      <c r="U1331" s="176">
        <f>IF(N1331="nio",0,IF(N1331&gt;0,VLOOKUP(H1331,'3-Productie normen'!A:S,VLOOKUP(N1331,'3-Productie normen'!S:T,2,FALSE),FALSE)))</f>
        <v>0</v>
      </c>
      <c r="V1331" s="176">
        <f t="shared" si="143"/>
        <v>0</v>
      </c>
      <c r="W1331" s="176">
        <f t="shared" si="144"/>
        <v>0</v>
      </c>
      <c r="X1331" s="176">
        <f t="shared" si="145"/>
        <v>0</v>
      </c>
      <c r="Y1331" s="666">
        <f>VLOOKUP(H1331,'3-Productie normen'!A:S,13,FALSE)</f>
        <v>0</v>
      </c>
      <c r="Z1331" s="177"/>
      <c r="AB1331" s="138">
        <f t="shared" si="146"/>
        <v>0</v>
      </c>
    </row>
    <row r="1332" spans="1:28" ht="14.1" customHeight="1">
      <c r="A1332" s="152">
        <v>1332</v>
      </c>
      <c r="B1332" s="171" t="s">
        <v>1010</v>
      </c>
      <c r="C1332" s="566" t="s">
        <v>1900</v>
      </c>
      <c r="D1332" s="526">
        <v>0</v>
      </c>
      <c r="E1332" s="526" t="s">
        <v>1132</v>
      </c>
      <c r="F1332" s="184" t="s">
        <v>388</v>
      </c>
      <c r="G1332" s="184" t="s">
        <v>1725</v>
      </c>
      <c r="H1332" s="180" t="s">
        <v>223</v>
      </c>
      <c r="I1332" s="184" t="s">
        <v>1275</v>
      </c>
      <c r="J1332" s="649">
        <v>0</v>
      </c>
      <c r="K1332" s="484"/>
      <c r="L1332" s="484"/>
      <c r="M1332" s="484"/>
      <c r="N1332" s="174" t="s">
        <v>223</v>
      </c>
      <c r="O1332" s="174"/>
      <c r="P1332" s="174"/>
      <c r="Q1332" s="174"/>
      <c r="R1332" s="175">
        <f t="shared" si="140"/>
        <v>0</v>
      </c>
      <c r="S1332" s="175">
        <f t="shared" si="141"/>
        <v>0</v>
      </c>
      <c r="T1332" s="175">
        <f t="shared" si="142"/>
        <v>0</v>
      </c>
      <c r="U1332" s="176">
        <f>IF(N1332="nio",0,IF(N1332&gt;0,VLOOKUP(H1332,'3-Productie normen'!A:S,VLOOKUP(N1332,'3-Productie normen'!S:T,2,FALSE),FALSE)))</f>
        <v>0</v>
      </c>
      <c r="V1332" s="176">
        <f t="shared" si="143"/>
        <v>0</v>
      </c>
      <c r="W1332" s="176">
        <f t="shared" si="144"/>
        <v>0</v>
      </c>
      <c r="X1332" s="176">
        <f t="shared" si="145"/>
        <v>0</v>
      </c>
      <c r="Y1332" s="666">
        <f>VLOOKUP(H1332,'3-Productie normen'!A:S,13,FALSE)</f>
        <v>0</v>
      </c>
      <c r="Z1332" s="177"/>
      <c r="AB1332" s="138">
        <f t="shared" si="146"/>
        <v>0</v>
      </c>
    </row>
    <row r="1333" spans="1:28" ht="14.1" customHeight="1">
      <c r="A1333" s="152">
        <v>1333</v>
      </c>
      <c r="B1333" s="171" t="s">
        <v>1010</v>
      </c>
      <c r="C1333" s="566" t="s">
        <v>1900</v>
      </c>
      <c r="D1333" s="526">
        <v>0</v>
      </c>
      <c r="E1333" s="526" t="s">
        <v>1121</v>
      </c>
      <c r="F1333" s="184" t="s">
        <v>235</v>
      </c>
      <c r="G1333" s="184" t="s">
        <v>393</v>
      </c>
      <c r="H1333" s="180" t="s">
        <v>223</v>
      </c>
      <c r="I1333" s="184" t="s">
        <v>1275</v>
      </c>
      <c r="J1333" s="649">
        <v>0</v>
      </c>
      <c r="K1333" s="484"/>
      <c r="L1333" s="484"/>
      <c r="M1333" s="484"/>
      <c r="N1333" s="174" t="s">
        <v>223</v>
      </c>
      <c r="O1333" s="174"/>
      <c r="P1333" s="174"/>
      <c r="Q1333" s="174"/>
      <c r="R1333" s="175">
        <f t="shared" si="140"/>
        <v>0</v>
      </c>
      <c r="S1333" s="175">
        <f t="shared" si="141"/>
        <v>0</v>
      </c>
      <c r="T1333" s="175">
        <f t="shared" si="142"/>
        <v>0</v>
      </c>
      <c r="U1333" s="176">
        <f>IF(N1333="nio",0,IF(N1333&gt;0,VLOOKUP(H1333,'3-Productie normen'!A:S,VLOOKUP(N1333,'3-Productie normen'!S:T,2,FALSE),FALSE)))</f>
        <v>0</v>
      </c>
      <c r="V1333" s="176">
        <f t="shared" si="143"/>
        <v>0</v>
      </c>
      <c r="W1333" s="176">
        <f t="shared" si="144"/>
        <v>0</v>
      </c>
      <c r="X1333" s="176">
        <f t="shared" si="145"/>
        <v>0</v>
      </c>
      <c r="Y1333" s="666">
        <f>VLOOKUP(H1333,'3-Productie normen'!A:S,13,FALSE)</f>
        <v>0</v>
      </c>
      <c r="Z1333" s="177"/>
      <c r="AB1333" s="138">
        <f t="shared" si="146"/>
        <v>0</v>
      </c>
    </row>
    <row r="1334" spans="1:28" ht="14.1" customHeight="1">
      <c r="A1334" s="152">
        <v>1334</v>
      </c>
      <c r="B1334" s="171" t="s">
        <v>1010</v>
      </c>
      <c r="C1334" s="566" t="s">
        <v>1900</v>
      </c>
      <c r="D1334" s="526">
        <v>0</v>
      </c>
      <c r="E1334" s="526" t="s">
        <v>1150</v>
      </c>
      <c r="F1334" s="184" t="s">
        <v>1023</v>
      </c>
      <c r="G1334" s="184" t="s">
        <v>1024</v>
      </c>
      <c r="H1334" s="180" t="s">
        <v>223</v>
      </c>
      <c r="I1334" s="184" t="s">
        <v>1275</v>
      </c>
      <c r="J1334" s="649">
        <v>0</v>
      </c>
      <c r="K1334" s="484"/>
      <c r="L1334" s="484"/>
      <c r="M1334" s="484"/>
      <c r="N1334" s="174" t="s">
        <v>223</v>
      </c>
      <c r="O1334" s="174"/>
      <c r="P1334" s="174"/>
      <c r="Q1334" s="174"/>
      <c r="R1334" s="175">
        <f t="shared" si="140"/>
        <v>0</v>
      </c>
      <c r="S1334" s="175">
        <f t="shared" si="141"/>
        <v>0</v>
      </c>
      <c r="T1334" s="175">
        <f t="shared" si="142"/>
        <v>0</v>
      </c>
      <c r="U1334" s="176">
        <f>IF(N1334="nio",0,IF(N1334&gt;0,VLOOKUP(H1334,'3-Productie normen'!A:S,VLOOKUP(N1334,'3-Productie normen'!S:T,2,FALSE),FALSE)))</f>
        <v>0</v>
      </c>
      <c r="V1334" s="176">
        <f t="shared" si="143"/>
        <v>0</v>
      </c>
      <c r="W1334" s="176">
        <f t="shared" si="144"/>
        <v>0</v>
      </c>
      <c r="X1334" s="176">
        <f t="shared" si="145"/>
        <v>0</v>
      </c>
      <c r="Y1334" s="666">
        <f>VLOOKUP(H1334,'3-Productie normen'!A:S,13,FALSE)</f>
        <v>0</v>
      </c>
      <c r="Z1334" s="177"/>
      <c r="AB1334" s="138">
        <f t="shared" si="146"/>
        <v>0</v>
      </c>
    </row>
    <row r="1335" spans="1:28" ht="14.1" customHeight="1">
      <c r="A1335" s="152">
        <v>1335</v>
      </c>
      <c r="B1335" s="171" t="s">
        <v>1010</v>
      </c>
      <c r="C1335" s="566" t="s">
        <v>1900</v>
      </c>
      <c r="D1335" s="526">
        <v>0</v>
      </c>
      <c r="E1335" s="526" t="s">
        <v>1099</v>
      </c>
      <c r="F1335" s="184" t="s">
        <v>360</v>
      </c>
      <c r="G1335" s="184"/>
      <c r="H1335" s="180" t="s">
        <v>223</v>
      </c>
      <c r="I1335" s="184" t="s">
        <v>1275</v>
      </c>
      <c r="J1335" s="649">
        <v>0</v>
      </c>
      <c r="K1335" s="484"/>
      <c r="L1335" s="484"/>
      <c r="M1335" s="484"/>
      <c r="N1335" s="174" t="s">
        <v>223</v>
      </c>
      <c r="O1335" s="174"/>
      <c r="P1335" s="174"/>
      <c r="Q1335" s="174"/>
      <c r="R1335" s="175">
        <f t="shared" si="140"/>
        <v>0</v>
      </c>
      <c r="S1335" s="175">
        <f t="shared" si="141"/>
        <v>0</v>
      </c>
      <c r="T1335" s="175">
        <f t="shared" si="142"/>
        <v>0</v>
      </c>
      <c r="U1335" s="176">
        <f>IF(N1335="nio",0,IF(N1335&gt;0,VLOOKUP(H1335,'3-Productie normen'!A:S,VLOOKUP(N1335,'3-Productie normen'!S:T,2,FALSE),FALSE)))</f>
        <v>0</v>
      </c>
      <c r="V1335" s="176">
        <f t="shared" si="143"/>
        <v>0</v>
      </c>
      <c r="W1335" s="176">
        <f t="shared" si="144"/>
        <v>0</v>
      </c>
      <c r="X1335" s="176">
        <f t="shared" si="145"/>
        <v>0</v>
      </c>
      <c r="Y1335" s="666">
        <f>VLOOKUP(H1335,'3-Productie normen'!A:S,13,FALSE)</f>
        <v>0</v>
      </c>
      <c r="Z1335" s="177"/>
      <c r="AB1335" s="138">
        <f t="shared" si="146"/>
        <v>0</v>
      </c>
    </row>
    <row r="1336" spans="1:28" ht="14.1" customHeight="1">
      <c r="A1336" s="152">
        <v>1336</v>
      </c>
      <c r="B1336" s="171" t="s">
        <v>1010</v>
      </c>
      <c r="C1336" s="566" t="s">
        <v>1900</v>
      </c>
      <c r="D1336" s="526">
        <v>0</v>
      </c>
      <c r="E1336" s="526" t="s">
        <v>1100</v>
      </c>
      <c r="F1336" s="184" t="s">
        <v>235</v>
      </c>
      <c r="G1336" s="184" t="s">
        <v>412</v>
      </c>
      <c r="H1336" s="180" t="s">
        <v>223</v>
      </c>
      <c r="I1336" s="184" t="s">
        <v>1275</v>
      </c>
      <c r="J1336" s="649">
        <v>0</v>
      </c>
      <c r="K1336" s="484"/>
      <c r="L1336" s="484"/>
      <c r="M1336" s="484"/>
      <c r="N1336" s="174" t="s">
        <v>223</v>
      </c>
      <c r="O1336" s="174"/>
      <c r="P1336" s="174"/>
      <c r="Q1336" s="174"/>
      <c r="R1336" s="175">
        <f t="shared" si="140"/>
        <v>0</v>
      </c>
      <c r="S1336" s="175">
        <f t="shared" si="141"/>
        <v>0</v>
      </c>
      <c r="T1336" s="175">
        <f t="shared" si="142"/>
        <v>0</v>
      </c>
      <c r="U1336" s="176">
        <f>IF(N1336="nio",0,IF(N1336&gt;0,VLOOKUP(H1336,'3-Productie normen'!A:S,VLOOKUP(N1336,'3-Productie normen'!S:T,2,FALSE),FALSE)))</f>
        <v>0</v>
      </c>
      <c r="V1336" s="176">
        <f t="shared" si="143"/>
        <v>0</v>
      </c>
      <c r="W1336" s="176">
        <f t="shared" si="144"/>
        <v>0</v>
      </c>
      <c r="X1336" s="176">
        <f t="shared" si="145"/>
        <v>0</v>
      </c>
      <c r="Y1336" s="666">
        <f>VLOOKUP(H1336,'3-Productie normen'!A:S,13,FALSE)</f>
        <v>0</v>
      </c>
      <c r="Z1336" s="177"/>
      <c r="AB1336" s="138">
        <f t="shared" si="146"/>
        <v>0</v>
      </c>
    </row>
    <row r="1337" spans="1:28" ht="14.1" customHeight="1">
      <c r="A1337" s="152">
        <v>1337</v>
      </c>
      <c r="B1337" s="171" t="s">
        <v>1010</v>
      </c>
      <c r="C1337" s="566" t="s">
        <v>1900</v>
      </c>
      <c r="D1337" s="526">
        <v>0</v>
      </c>
      <c r="E1337" s="526" t="s">
        <v>1072</v>
      </c>
      <c r="F1337" s="184" t="s">
        <v>235</v>
      </c>
      <c r="G1337" s="184" t="s">
        <v>1726</v>
      </c>
      <c r="H1337" s="180" t="s">
        <v>223</v>
      </c>
      <c r="I1337" s="184" t="s">
        <v>1275</v>
      </c>
      <c r="J1337" s="649">
        <v>0</v>
      </c>
      <c r="K1337" s="484"/>
      <c r="L1337" s="484"/>
      <c r="M1337" s="484"/>
      <c r="N1337" s="174" t="s">
        <v>223</v>
      </c>
      <c r="O1337" s="174"/>
      <c r="P1337" s="174"/>
      <c r="Q1337" s="174"/>
      <c r="R1337" s="175">
        <f t="shared" si="140"/>
        <v>0</v>
      </c>
      <c r="S1337" s="175">
        <f t="shared" si="141"/>
        <v>0</v>
      </c>
      <c r="T1337" s="175">
        <f t="shared" si="142"/>
        <v>0</v>
      </c>
      <c r="U1337" s="176">
        <f>IF(N1337="nio",0,IF(N1337&gt;0,VLOOKUP(H1337,'3-Productie normen'!A:S,VLOOKUP(N1337,'3-Productie normen'!S:T,2,FALSE),FALSE)))</f>
        <v>0</v>
      </c>
      <c r="V1337" s="176">
        <f t="shared" si="143"/>
        <v>0</v>
      </c>
      <c r="W1337" s="176">
        <f t="shared" si="144"/>
        <v>0</v>
      </c>
      <c r="X1337" s="176">
        <f t="shared" si="145"/>
        <v>0</v>
      </c>
      <c r="Y1337" s="666">
        <f>VLOOKUP(H1337,'3-Productie normen'!A:S,13,FALSE)</f>
        <v>0</v>
      </c>
      <c r="Z1337" s="177"/>
      <c r="AB1337" s="138">
        <f t="shared" si="146"/>
        <v>0</v>
      </c>
    </row>
    <row r="1338" spans="1:28" ht="14.1" customHeight="1">
      <c r="A1338" s="152">
        <v>1338</v>
      </c>
      <c r="B1338" s="171" t="s">
        <v>1010</v>
      </c>
      <c r="C1338" s="566" t="s">
        <v>1900</v>
      </c>
      <c r="D1338" s="526">
        <v>0</v>
      </c>
      <c r="E1338" s="526" t="s">
        <v>1076</v>
      </c>
      <c r="F1338" s="184" t="s">
        <v>1031</v>
      </c>
      <c r="G1338" s="184" t="s">
        <v>1032</v>
      </c>
      <c r="H1338" s="180" t="s">
        <v>223</v>
      </c>
      <c r="I1338" s="184" t="s">
        <v>1275</v>
      </c>
      <c r="J1338" s="649">
        <v>0</v>
      </c>
      <c r="K1338" s="484"/>
      <c r="L1338" s="484"/>
      <c r="M1338" s="484"/>
      <c r="N1338" s="174" t="s">
        <v>223</v>
      </c>
      <c r="O1338" s="174"/>
      <c r="P1338" s="174"/>
      <c r="Q1338" s="174"/>
      <c r="R1338" s="175">
        <f t="shared" si="140"/>
        <v>0</v>
      </c>
      <c r="S1338" s="175">
        <f t="shared" si="141"/>
        <v>0</v>
      </c>
      <c r="T1338" s="175">
        <f t="shared" si="142"/>
        <v>0</v>
      </c>
      <c r="U1338" s="176">
        <f>IF(N1338="nio",0,IF(N1338&gt;0,VLOOKUP(H1338,'3-Productie normen'!A:S,VLOOKUP(N1338,'3-Productie normen'!S:T,2,FALSE),FALSE)))</f>
        <v>0</v>
      </c>
      <c r="V1338" s="176">
        <f t="shared" si="143"/>
        <v>0</v>
      </c>
      <c r="W1338" s="176">
        <f t="shared" si="144"/>
        <v>0</v>
      </c>
      <c r="X1338" s="176">
        <f t="shared" si="145"/>
        <v>0</v>
      </c>
      <c r="Y1338" s="666">
        <f>VLOOKUP(H1338,'3-Productie normen'!A:S,13,FALSE)</f>
        <v>0</v>
      </c>
      <c r="Z1338" s="177"/>
      <c r="AB1338" s="138">
        <f t="shared" si="146"/>
        <v>0</v>
      </c>
    </row>
    <row r="1339" spans="1:28" ht="14.1" customHeight="1">
      <c r="A1339" s="152">
        <v>1339</v>
      </c>
      <c r="B1339" s="171" t="s">
        <v>1010</v>
      </c>
      <c r="C1339" s="566" t="s">
        <v>1900</v>
      </c>
      <c r="D1339" s="526">
        <v>0</v>
      </c>
      <c r="E1339" s="526" t="s">
        <v>1727</v>
      </c>
      <c r="F1339" s="184" t="s">
        <v>388</v>
      </c>
      <c r="G1339" s="184"/>
      <c r="H1339" s="180" t="s">
        <v>223</v>
      </c>
      <c r="I1339" s="184" t="s">
        <v>1275</v>
      </c>
      <c r="J1339" s="649">
        <v>0</v>
      </c>
      <c r="K1339" s="484"/>
      <c r="L1339" s="484"/>
      <c r="M1339" s="484"/>
      <c r="N1339" s="174" t="s">
        <v>223</v>
      </c>
      <c r="O1339" s="174"/>
      <c r="P1339" s="174"/>
      <c r="Q1339" s="174"/>
      <c r="R1339" s="175">
        <f t="shared" si="140"/>
        <v>0</v>
      </c>
      <c r="S1339" s="175">
        <f t="shared" si="141"/>
        <v>0</v>
      </c>
      <c r="T1339" s="175">
        <f t="shared" si="142"/>
        <v>0</v>
      </c>
      <c r="U1339" s="176">
        <f>IF(N1339="nio",0,IF(N1339&gt;0,VLOOKUP(H1339,'3-Productie normen'!A:S,VLOOKUP(N1339,'3-Productie normen'!S:T,2,FALSE),FALSE)))</f>
        <v>0</v>
      </c>
      <c r="V1339" s="176">
        <f t="shared" si="143"/>
        <v>0</v>
      </c>
      <c r="W1339" s="176">
        <f t="shared" si="144"/>
        <v>0</v>
      </c>
      <c r="X1339" s="176">
        <f t="shared" si="145"/>
        <v>0</v>
      </c>
      <c r="Y1339" s="666">
        <f>VLOOKUP(H1339,'3-Productie normen'!A:S,13,FALSE)</f>
        <v>0</v>
      </c>
      <c r="Z1339" s="177"/>
      <c r="AB1339" s="138">
        <f t="shared" si="146"/>
        <v>0</v>
      </c>
    </row>
    <row r="1340" spans="1:28" ht="14.1" customHeight="1">
      <c r="A1340" s="152">
        <v>1340</v>
      </c>
      <c r="B1340" s="171" t="s">
        <v>1010</v>
      </c>
      <c r="C1340" s="566" t="s">
        <v>1900</v>
      </c>
      <c r="D1340" s="526">
        <v>0</v>
      </c>
      <c r="E1340" s="526" t="s">
        <v>1728</v>
      </c>
      <c r="F1340" s="184" t="s">
        <v>1031</v>
      </c>
      <c r="G1340" s="184" t="s">
        <v>1636</v>
      </c>
      <c r="H1340" s="180" t="s">
        <v>223</v>
      </c>
      <c r="I1340" s="184" t="s">
        <v>331</v>
      </c>
      <c r="J1340" s="649">
        <v>0</v>
      </c>
      <c r="K1340" s="484"/>
      <c r="L1340" s="484"/>
      <c r="M1340" s="484"/>
      <c r="N1340" s="174" t="s">
        <v>223</v>
      </c>
      <c r="O1340" s="174"/>
      <c r="P1340" s="174"/>
      <c r="Q1340" s="174"/>
      <c r="R1340" s="175">
        <f t="shared" si="140"/>
        <v>0</v>
      </c>
      <c r="S1340" s="175">
        <f t="shared" si="141"/>
        <v>0</v>
      </c>
      <c r="T1340" s="175">
        <f t="shared" si="142"/>
        <v>0</v>
      </c>
      <c r="U1340" s="176">
        <f>IF(N1340="nio",0,IF(N1340&gt;0,VLOOKUP(H1340,'3-Productie normen'!A:S,VLOOKUP(N1340,'3-Productie normen'!S:T,2,FALSE),FALSE)))</f>
        <v>0</v>
      </c>
      <c r="V1340" s="176">
        <f t="shared" si="143"/>
        <v>0</v>
      </c>
      <c r="W1340" s="176">
        <f t="shared" si="144"/>
        <v>0</v>
      </c>
      <c r="X1340" s="176">
        <f t="shared" si="145"/>
        <v>0</v>
      </c>
      <c r="Y1340" s="666">
        <f>VLOOKUP(H1340,'3-Productie normen'!A:S,13,FALSE)</f>
        <v>0</v>
      </c>
      <c r="Z1340" s="177"/>
      <c r="AB1340" s="138">
        <f t="shared" si="146"/>
        <v>0</v>
      </c>
    </row>
    <row r="1341" spans="1:28" ht="14.1" customHeight="1">
      <c r="A1341" s="152">
        <v>1341</v>
      </c>
      <c r="B1341" s="171" t="s">
        <v>1010</v>
      </c>
      <c r="C1341" s="566" t="s">
        <v>1900</v>
      </c>
      <c r="D1341" s="526">
        <v>0</v>
      </c>
      <c r="E1341" s="526" t="s">
        <v>1112</v>
      </c>
      <c r="F1341" s="184" t="s">
        <v>235</v>
      </c>
      <c r="G1341" s="184" t="s">
        <v>1729</v>
      </c>
      <c r="H1341" s="180" t="s">
        <v>223</v>
      </c>
      <c r="I1341" s="184" t="s">
        <v>1275</v>
      </c>
      <c r="J1341" s="649">
        <v>0</v>
      </c>
      <c r="K1341" s="484"/>
      <c r="L1341" s="484"/>
      <c r="M1341" s="484"/>
      <c r="N1341" s="174" t="s">
        <v>223</v>
      </c>
      <c r="O1341" s="174"/>
      <c r="P1341" s="174"/>
      <c r="Q1341" s="174"/>
      <c r="R1341" s="175">
        <f t="shared" si="140"/>
        <v>0</v>
      </c>
      <c r="S1341" s="175">
        <f t="shared" si="141"/>
        <v>0</v>
      </c>
      <c r="T1341" s="175">
        <f t="shared" si="142"/>
        <v>0</v>
      </c>
      <c r="U1341" s="176">
        <f>IF(N1341="nio",0,IF(N1341&gt;0,VLOOKUP(H1341,'3-Productie normen'!A:S,VLOOKUP(N1341,'3-Productie normen'!S:T,2,FALSE),FALSE)))</f>
        <v>0</v>
      </c>
      <c r="V1341" s="176">
        <f t="shared" si="143"/>
        <v>0</v>
      </c>
      <c r="W1341" s="176">
        <f t="shared" si="144"/>
        <v>0</v>
      </c>
      <c r="X1341" s="176">
        <f t="shared" si="145"/>
        <v>0</v>
      </c>
      <c r="Y1341" s="666">
        <f>VLOOKUP(H1341,'3-Productie normen'!A:S,13,FALSE)</f>
        <v>0</v>
      </c>
      <c r="Z1341" s="177"/>
      <c r="AB1341" s="138">
        <f t="shared" si="146"/>
        <v>0</v>
      </c>
    </row>
    <row r="1342" spans="1:28" ht="14.1" customHeight="1">
      <c r="A1342" s="152">
        <v>1342</v>
      </c>
      <c r="B1342" s="171" t="s">
        <v>1010</v>
      </c>
      <c r="C1342" s="566" t="s">
        <v>1900</v>
      </c>
      <c r="D1342" s="526">
        <v>0</v>
      </c>
      <c r="E1342" s="526" t="s">
        <v>1111</v>
      </c>
      <c r="F1342" s="184" t="s">
        <v>388</v>
      </c>
      <c r="G1342" s="184" t="s">
        <v>1725</v>
      </c>
      <c r="H1342" s="180" t="s">
        <v>223</v>
      </c>
      <c r="I1342" s="184" t="s">
        <v>1275</v>
      </c>
      <c r="J1342" s="649">
        <v>0</v>
      </c>
      <c r="K1342" s="484"/>
      <c r="L1342" s="484"/>
      <c r="M1342" s="484"/>
      <c r="N1342" s="174" t="s">
        <v>223</v>
      </c>
      <c r="O1342" s="174"/>
      <c r="P1342" s="174"/>
      <c r="Q1342" s="174"/>
      <c r="R1342" s="175">
        <f t="shared" si="140"/>
        <v>0</v>
      </c>
      <c r="S1342" s="175">
        <f t="shared" si="141"/>
        <v>0</v>
      </c>
      <c r="T1342" s="175">
        <f t="shared" si="142"/>
        <v>0</v>
      </c>
      <c r="U1342" s="176">
        <f>IF(N1342="nio",0,IF(N1342&gt;0,VLOOKUP(H1342,'3-Productie normen'!A:S,VLOOKUP(N1342,'3-Productie normen'!S:T,2,FALSE),FALSE)))</f>
        <v>0</v>
      </c>
      <c r="V1342" s="176">
        <f t="shared" si="143"/>
        <v>0</v>
      </c>
      <c r="W1342" s="176">
        <f t="shared" si="144"/>
        <v>0</v>
      </c>
      <c r="X1342" s="176">
        <f t="shared" si="145"/>
        <v>0</v>
      </c>
      <c r="Y1342" s="666">
        <f>VLOOKUP(H1342,'3-Productie normen'!A:S,13,FALSE)</f>
        <v>0</v>
      </c>
      <c r="Z1342" s="177"/>
      <c r="AB1342" s="138">
        <f t="shared" si="146"/>
        <v>0</v>
      </c>
    </row>
    <row r="1343" spans="1:28" ht="14.1" customHeight="1">
      <c r="A1343" s="152">
        <v>1343</v>
      </c>
      <c r="B1343" s="171" t="s">
        <v>1010</v>
      </c>
      <c r="C1343" s="566" t="s">
        <v>1900</v>
      </c>
      <c r="D1343" s="526">
        <v>0</v>
      </c>
      <c r="E1343" s="526" t="s">
        <v>1730</v>
      </c>
      <c r="F1343" s="184" t="s">
        <v>235</v>
      </c>
      <c r="G1343" s="184" t="s">
        <v>393</v>
      </c>
      <c r="H1343" s="180" t="s">
        <v>223</v>
      </c>
      <c r="I1343" s="184" t="s">
        <v>1275</v>
      </c>
      <c r="J1343" s="649">
        <v>0</v>
      </c>
      <c r="K1343" s="484"/>
      <c r="L1343" s="484"/>
      <c r="M1343" s="484"/>
      <c r="N1343" s="174" t="s">
        <v>223</v>
      </c>
      <c r="O1343" s="174"/>
      <c r="P1343" s="174"/>
      <c r="Q1343" s="174"/>
      <c r="R1343" s="175">
        <f t="shared" si="140"/>
        <v>0</v>
      </c>
      <c r="S1343" s="175">
        <f t="shared" si="141"/>
        <v>0</v>
      </c>
      <c r="T1343" s="175">
        <f t="shared" si="142"/>
        <v>0</v>
      </c>
      <c r="U1343" s="176">
        <f>IF(N1343="nio",0,IF(N1343&gt;0,VLOOKUP(H1343,'3-Productie normen'!A:S,VLOOKUP(N1343,'3-Productie normen'!S:T,2,FALSE),FALSE)))</f>
        <v>0</v>
      </c>
      <c r="V1343" s="176">
        <f t="shared" si="143"/>
        <v>0</v>
      </c>
      <c r="W1343" s="176">
        <f t="shared" si="144"/>
        <v>0</v>
      </c>
      <c r="X1343" s="176">
        <f t="shared" si="145"/>
        <v>0</v>
      </c>
      <c r="Y1343" s="666">
        <f>VLOOKUP(H1343,'3-Productie normen'!A:S,13,FALSE)</f>
        <v>0</v>
      </c>
      <c r="Z1343" s="177"/>
      <c r="AB1343" s="138">
        <f t="shared" si="146"/>
        <v>0</v>
      </c>
    </row>
    <row r="1344" spans="1:28" ht="14.1" customHeight="1">
      <c r="A1344" s="152">
        <v>1344</v>
      </c>
      <c r="B1344" s="171" t="s">
        <v>1011</v>
      </c>
      <c r="C1344" s="566" t="s">
        <v>1897</v>
      </c>
      <c r="D1344" s="526">
        <v>0</v>
      </c>
      <c r="E1344" s="526" t="s">
        <v>1108</v>
      </c>
      <c r="F1344" s="184" t="s">
        <v>1250</v>
      </c>
      <c r="G1344" s="184" t="s">
        <v>1731</v>
      </c>
      <c r="H1344" s="184" t="s">
        <v>236</v>
      </c>
      <c r="I1344" s="184" t="s">
        <v>1218</v>
      </c>
      <c r="J1344" s="649">
        <v>286</v>
      </c>
      <c r="K1344" s="484"/>
      <c r="L1344" s="484"/>
      <c r="M1344" s="484"/>
      <c r="N1344" s="174">
        <v>255</v>
      </c>
      <c r="O1344" s="174"/>
      <c r="P1344" s="174">
        <v>104</v>
      </c>
      <c r="Q1344" s="174"/>
      <c r="R1344" s="175" t="e">
        <f t="shared" si="140"/>
        <v>#DIV/0!</v>
      </c>
      <c r="S1344" s="175">
        <f t="shared" si="141"/>
        <v>0</v>
      </c>
      <c r="T1344" s="175" t="e">
        <f t="shared" si="142"/>
        <v>#DIV/0!</v>
      </c>
      <c r="U1344" s="176">
        <f>IF(N1344="nio",0,IF(N1344&gt;0,VLOOKUP(H1344,'3-Productie normen'!A:S,VLOOKUP(N1344,'3-Productie normen'!S:T,2,FALSE),FALSE)))</f>
        <v>0</v>
      </c>
      <c r="V1344" s="176">
        <f t="shared" si="143"/>
        <v>0</v>
      </c>
      <c r="W1344" s="176">
        <f t="shared" si="144"/>
        <v>0</v>
      </c>
      <c r="X1344" s="176">
        <f t="shared" si="145"/>
        <v>0</v>
      </c>
      <c r="Y1344" s="666">
        <f>VLOOKUP(H1344,'3-Productie normen'!A:S,13,FALSE)</f>
        <v>5</v>
      </c>
      <c r="Z1344" s="177"/>
      <c r="AB1344" s="138">
        <f t="shared" si="146"/>
        <v>102674</v>
      </c>
    </row>
    <row r="1345" spans="1:28" ht="14.1" customHeight="1">
      <c r="A1345" s="152">
        <v>1345</v>
      </c>
      <c r="B1345" s="171" t="s">
        <v>1011</v>
      </c>
      <c r="C1345" s="566" t="s">
        <v>1897</v>
      </c>
      <c r="D1345" s="526">
        <v>0</v>
      </c>
      <c r="E1345" s="526" t="s">
        <v>1130</v>
      </c>
      <c r="F1345" s="184" t="s">
        <v>1250</v>
      </c>
      <c r="G1345" s="184" t="s">
        <v>1732</v>
      </c>
      <c r="H1345" s="184" t="s">
        <v>236</v>
      </c>
      <c r="I1345" s="184" t="s">
        <v>1218</v>
      </c>
      <c r="J1345" s="649">
        <v>286</v>
      </c>
      <c r="K1345" s="484"/>
      <c r="L1345" s="484"/>
      <c r="M1345" s="484"/>
      <c r="N1345" s="174">
        <v>255</v>
      </c>
      <c r="O1345" s="174"/>
      <c r="P1345" s="174">
        <v>104</v>
      </c>
      <c r="Q1345" s="174"/>
      <c r="R1345" s="175" t="e">
        <f t="shared" si="140"/>
        <v>#DIV/0!</v>
      </c>
      <c r="S1345" s="175">
        <f t="shared" si="141"/>
        <v>0</v>
      </c>
      <c r="T1345" s="175" t="e">
        <f t="shared" si="142"/>
        <v>#DIV/0!</v>
      </c>
      <c r="U1345" s="176">
        <f>IF(N1345="nio",0,IF(N1345&gt;0,VLOOKUP(H1345,'3-Productie normen'!A:S,VLOOKUP(N1345,'3-Productie normen'!S:T,2,FALSE),FALSE)))</f>
        <v>0</v>
      </c>
      <c r="V1345" s="176">
        <f t="shared" si="143"/>
        <v>0</v>
      </c>
      <c r="W1345" s="176">
        <f t="shared" si="144"/>
        <v>0</v>
      </c>
      <c r="X1345" s="176">
        <f t="shared" si="145"/>
        <v>0</v>
      </c>
      <c r="Y1345" s="666">
        <f>VLOOKUP(H1345,'3-Productie normen'!A:S,13,FALSE)</f>
        <v>5</v>
      </c>
      <c r="Z1345" s="177"/>
      <c r="AB1345" s="138">
        <f t="shared" si="146"/>
        <v>102674</v>
      </c>
    </row>
    <row r="1346" spans="1:28" ht="14.1" customHeight="1">
      <c r="A1346" s="152">
        <v>1346</v>
      </c>
      <c r="B1346" s="171" t="s">
        <v>1011</v>
      </c>
      <c r="C1346" s="566" t="s">
        <v>1897</v>
      </c>
      <c r="D1346" s="526">
        <v>0</v>
      </c>
      <c r="E1346" s="526" t="s">
        <v>1131</v>
      </c>
      <c r="F1346" s="184" t="s">
        <v>1250</v>
      </c>
      <c r="G1346" s="184" t="s">
        <v>1258</v>
      </c>
      <c r="H1346" s="184" t="s">
        <v>1258</v>
      </c>
      <c r="I1346" s="184" t="s">
        <v>1218</v>
      </c>
      <c r="J1346" s="649">
        <v>84</v>
      </c>
      <c r="K1346" s="484"/>
      <c r="L1346" s="484"/>
      <c r="M1346" s="484"/>
      <c r="N1346" s="174">
        <v>12</v>
      </c>
      <c r="O1346" s="174"/>
      <c r="P1346" s="174"/>
      <c r="Q1346" s="174"/>
      <c r="R1346" s="175" t="e">
        <f t="shared" si="140"/>
        <v>#DIV/0!</v>
      </c>
      <c r="S1346" s="175">
        <f t="shared" si="141"/>
        <v>0</v>
      </c>
      <c r="T1346" s="175">
        <f t="shared" si="142"/>
        <v>0</v>
      </c>
      <c r="U1346" s="176">
        <f>IF(N1346="nio",0,IF(N1346&gt;0,VLOOKUP(H1346,'3-Productie normen'!A:S,VLOOKUP(N1346,'3-Productie normen'!S:T,2,FALSE),FALSE)))</f>
        <v>0</v>
      </c>
      <c r="V1346" s="176">
        <f t="shared" si="143"/>
        <v>0</v>
      </c>
      <c r="W1346" s="176">
        <f t="shared" si="144"/>
        <v>0</v>
      </c>
      <c r="X1346" s="176">
        <f t="shared" si="145"/>
        <v>0</v>
      </c>
      <c r="Y1346" s="666">
        <f>VLOOKUP(H1346,'3-Productie normen'!A:S,13,FALSE)</f>
        <v>5</v>
      </c>
      <c r="Z1346" s="177"/>
      <c r="AB1346" s="138">
        <f t="shared" si="146"/>
        <v>1008</v>
      </c>
    </row>
    <row r="1347" spans="1:28" ht="14.1" customHeight="1">
      <c r="A1347" s="152">
        <v>1347</v>
      </c>
      <c r="B1347" s="171" t="s">
        <v>1011</v>
      </c>
      <c r="C1347" s="566" t="s">
        <v>1897</v>
      </c>
      <c r="D1347" s="526">
        <v>0</v>
      </c>
      <c r="E1347" s="526" t="s">
        <v>1029</v>
      </c>
      <c r="F1347" s="184" t="s">
        <v>1046</v>
      </c>
      <c r="G1347" s="184" t="s">
        <v>557</v>
      </c>
      <c r="H1347" s="137" t="s">
        <v>1856</v>
      </c>
      <c r="I1347" s="184" t="s">
        <v>113</v>
      </c>
      <c r="J1347" s="649">
        <v>59.900001525878899</v>
      </c>
      <c r="K1347" s="484"/>
      <c r="L1347" s="484"/>
      <c r="M1347" s="484"/>
      <c r="N1347" s="174">
        <v>255</v>
      </c>
      <c r="O1347" s="174"/>
      <c r="P1347" s="174">
        <v>104</v>
      </c>
      <c r="Q1347" s="174"/>
      <c r="R1347" s="175" t="e">
        <f t="shared" si="140"/>
        <v>#DIV/0!</v>
      </c>
      <c r="S1347" s="175">
        <f t="shared" si="141"/>
        <v>0</v>
      </c>
      <c r="T1347" s="175" t="e">
        <f t="shared" si="142"/>
        <v>#DIV/0!</v>
      </c>
      <c r="U1347" s="176">
        <f>IF(N1347="nio",0,IF(N1347&gt;0,VLOOKUP(H1347,'3-Productie normen'!A:S,VLOOKUP(N1347,'3-Productie normen'!S:T,2,FALSE),FALSE)))</f>
        <v>0</v>
      </c>
      <c r="V1347" s="176">
        <f t="shared" si="143"/>
        <v>0</v>
      </c>
      <c r="W1347" s="176">
        <f t="shared" si="144"/>
        <v>0</v>
      </c>
      <c r="X1347" s="176">
        <f t="shared" si="145"/>
        <v>0</v>
      </c>
      <c r="Y1347" s="666">
        <f>VLOOKUP(H1347,'3-Productie normen'!A:S,13,FALSE)</f>
        <v>5</v>
      </c>
      <c r="Z1347" s="177"/>
      <c r="AB1347" s="138">
        <f t="shared" si="146"/>
        <v>21504.100547790524</v>
      </c>
    </row>
    <row r="1348" spans="1:28" ht="14.1" customHeight="1">
      <c r="A1348" s="152">
        <v>1348</v>
      </c>
      <c r="B1348" s="171" t="s">
        <v>1011</v>
      </c>
      <c r="C1348" s="566" t="s">
        <v>1897</v>
      </c>
      <c r="D1348" s="526">
        <v>0</v>
      </c>
      <c r="E1348" s="526" t="s">
        <v>1052</v>
      </c>
      <c r="F1348" s="184" t="s">
        <v>1023</v>
      </c>
      <c r="G1348" s="184" t="s">
        <v>1363</v>
      </c>
      <c r="H1348" s="187" t="s">
        <v>116</v>
      </c>
      <c r="I1348" s="184" t="s">
        <v>113</v>
      </c>
      <c r="J1348" s="649">
        <v>39.799999237060497</v>
      </c>
      <c r="K1348" s="484"/>
      <c r="L1348" s="484"/>
      <c r="M1348" s="484"/>
      <c r="N1348" s="174">
        <v>255</v>
      </c>
      <c r="O1348" s="174"/>
      <c r="P1348" s="174">
        <v>104</v>
      </c>
      <c r="Q1348" s="174"/>
      <c r="R1348" s="175" t="e">
        <f t="shared" si="140"/>
        <v>#DIV/0!</v>
      </c>
      <c r="S1348" s="175">
        <f t="shared" si="141"/>
        <v>0</v>
      </c>
      <c r="T1348" s="175" t="e">
        <f t="shared" si="142"/>
        <v>#DIV/0!</v>
      </c>
      <c r="U1348" s="176">
        <f>IF(N1348="nio",0,IF(N1348&gt;0,VLOOKUP(H1348,'3-Productie normen'!A:S,VLOOKUP(N1348,'3-Productie normen'!S:T,2,FALSE),FALSE)))</f>
        <v>0</v>
      </c>
      <c r="V1348" s="176">
        <f t="shared" si="143"/>
        <v>0</v>
      </c>
      <c r="W1348" s="176">
        <f t="shared" si="144"/>
        <v>0</v>
      </c>
      <c r="X1348" s="176">
        <f t="shared" si="145"/>
        <v>0</v>
      </c>
      <c r="Y1348" s="666">
        <f>VLOOKUP(H1348,'3-Productie normen'!A:S,13,FALSE)</f>
        <v>2</v>
      </c>
      <c r="Z1348" s="177"/>
      <c r="AB1348" s="138">
        <f t="shared" si="146"/>
        <v>14288.199726104718</v>
      </c>
    </row>
    <row r="1349" spans="1:28" ht="14.1" customHeight="1">
      <c r="A1349" s="152">
        <v>1349</v>
      </c>
      <c r="B1349" s="171" t="s">
        <v>1011</v>
      </c>
      <c r="C1349" s="566" t="s">
        <v>1897</v>
      </c>
      <c r="D1349" s="526">
        <v>0</v>
      </c>
      <c r="E1349" s="526" t="s">
        <v>1053</v>
      </c>
      <c r="F1349" s="184" t="s">
        <v>112</v>
      </c>
      <c r="G1349" s="184" t="s">
        <v>1733</v>
      </c>
      <c r="H1349" s="184" t="s">
        <v>1</v>
      </c>
      <c r="I1349" s="184" t="s">
        <v>113</v>
      </c>
      <c r="J1349" s="649">
        <v>21</v>
      </c>
      <c r="K1349" s="484"/>
      <c r="L1349" s="484"/>
      <c r="M1349" s="484"/>
      <c r="N1349" s="174">
        <v>255</v>
      </c>
      <c r="O1349" s="174"/>
      <c r="P1349" s="174">
        <v>104</v>
      </c>
      <c r="Q1349" s="174"/>
      <c r="R1349" s="175" t="e">
        <f t="shared" si="140"/>
        <v>#DIV/0!</v>
      </c>
      <c r="S1349" s="175">
        <f t="shared" si="141"/>
        <v>0</v>
      </c>
      <c r="T1349" s="175" t="e">
        <f t="shared" si="142"/>
        <v>#DIV/0!</v>
      </c>
      <c r="U1349" s="176">
        <f>IF(N1349="nio",0,IF(N1349&gt;0,VLOOKUP(H1349,'3-Productie normen'!A:S,VLOOKUP(N1349,'3-Productie normen'!S:T,2,FALSE),FALSE)))</f>
        <v>0</v>
      </c>
      <c r="V1349" s="176">
        <f t="shared" si="143"/>
        <v>0</v>
      </c>
      <c r="W1349" s="176">
        <f t="shared" si="144"/>
        <v>0</v>
      </c>
      <c r="X1349" s="176">
        <f t="shared" si="145"/>
        <v>0</v>
      </c>
      <c r="Y1349" s="666">
        <f>VLOOKUP(H1349,'3-Productie normen'!A:S,13,FALSE)</f>
        <v>3</v>
      </c>
      <c r="Z1349" s="177"/>
      <c r="AB1349" s="138">
        <f t="shared" si="146"/>
        <v>7539</v>
      </c>
    </row>
    <row r="1350" spans="1:28" ht="14.1" customHeight="1">
      <c r="A1350" s="152">
        <v>1350</v>
      </c>
      <c r="B1350" s="171" t="s">
        <v>1011</v>
      </c>
      <c r="C1350" s="566" t="s">
        <v>1897</v>
      </c>
      <c r="D1350" s="526">
        <v>0</v>
      </c>
      <c r="E1350" s="526" t="s">
        <v>1039</v>
      </c>
      <c r="F1350" s="184" t="s">
        <v>112</v>
      </c>
      <c r="G1350" s="184" t="s">
        <v>1734</v>
      </c>
      <c r="H1350" s="184" t="s">
        <v>1</v>
      </c>
      <c r="I1350" s="184" t="s">
        <v>113</v>
      </c>
      <c r="J1350" s="649">
        <v>21</v>
      </c>
      <c r="K1350" s="484"/>
      <c r="L1350" s="484"/>
      <c r="M1350" s="484"/>
      <c r="N1350" s="174">
        <v>255</v>
      </c>
      <c r="O1350" s="174"/>
      <c r="P1350" s="174">
        <v>104</v>
      </c>
      <c r="Q1350" s="174"/>
      <c r="R1350" s="175" t="e">
        <f t="shared" si="140"/>
        <v>#DIV/0!</v>
      </c>
      <c r="S1350" s="175">
        <f t="shared" si="141"/>
        <v>0</v>
      </c>
      <c r="T1350" s="175" t="e">
        <f t="shared" si="142"/>
        <v>#DIV/0!</v>
      </c>
      <c r="U1350" s="176">
        <f>IF(N1350="nio",0,IF(N1350&gt;0,VLOOKUP(H1350,'3-Productie normen'!A:S,VLOOKUP(N1350,'3-Productie normen'!S:T,2,FALSE),FALSE)))</f>
        <v>0</v>
      </c>
      <c r="V1350" s="176">
        <f t="shared" si="143"/>
        <v>0</v>
      </c>
      <c r="W1350" s="176">
        <f t="shared" si="144"/>
        <v>0</v>
      </c>
      <c r="X1350" s="176">
        <f t="shared" si="145"/>
        <v>0</v>
      </c>
      <c r="Y1350" s="666">
        <f>VLOOKUP(H1350,'3-Productie normen'!A:S,13,FALSE)</f>
        <v>3</v>
      </c>
      <c r="Z1350" s="177"/>
      <c r="AB1350" s="138">
        <f t="shared" si="146"/>
        <v>7539</v>
      </c>
    </row>
    <row r="1351" spans="1:28" ht="14.1" customHeight="1">
      <c r="A1351" s="152">
        <v>1351</v>
      </c>
      <c r="B1351" s="171" t="s">
        <v>1011</v>
      </c>
      <c r="C1351" s="566" t="s">
        <v>1897</v>
      </c>
      <c r="D1351" s="526">
        <v>0</v>
      </c>
      <c r="E1351" s="526" t="s">
        <v>1027</v>
      </c>
      <c r="F1351" s="184" t="s">
        <v>112</v>
      </c>
      <c r="G1351" s="184" t="s">
        <v>1735</v>
      </c>
      <c r="H1351" s="184" t="s">
        <v>1</v>
      </c>
      <c r="I1351" s="184" t="s">
        <v>113</v>
      </c>
      <c r="J1351" s="649">
        <v>17</v>
      </c>
      <c r="K1351" s="484"/>
      <c r="L1351" s="484"/>
      <c r="M1351" s="484"/>
      <c r="N1351" s="174">
        <v>255</v>
      </c>
      <c r="O1351" s="174"/>
      <c r="P1351" s="174">
        <v>104</v>
      </c>
      <c r="Q1351" s="174"/>
      <c r="R1351" s="175" t="e">
        <f t="shared" si="140"/>
        <v>#DIV/0!</v>
      </c>
      <c r="S1351" s="175">
        <f t="shared" si="141"/>
        <v>0</v>
      </c>
      <c r="T1351" s="175" t="e">
        <f t="shared" si="142"/>
        <v>#DIV/0!</v>
      </c>
      <c r="U1351" s="176">
        <f>IF(N1351="nio",0,IF(N1351&gt;0,VLOOKUP(H1351,'3-Productie normen'!A:S,VLOOKUP(N1351,'3-Productie normen'!S:T,2,FALSE),FALSE)))</f>
        <v>0</v>
      </c>
      <c r="V1351" s="176">
        <f t="shared" si="143"/>
        <v>0</v>
      </c>
      <c r="W1351" s="176">
        <f t="shared" si="144"/>
        <v>0</v>
      </c>
      <c r="X1351" s="176">
        <f t="shared" si="145"/>
        <v>0</v>
      </c>
      <c r="Y1351" s="666">
        <f>VLOOKUP(H1351,'3-Productie normen'!A:S,13,FALSE)</f>
        <v>3</v>
      </c>
      <c r="Z1351" s="177"/>
      <c r="AB1351" s="138">
        <f t="shared" si="146"/>
        <v>6103</v>
      </c>
    </row>
    <row r="1352" spans="1:28" ht="14.1" customHeight="1">
      <c r="A1352" s="152">
        <v>1352</v>
      </c>
      <c r="B1352" s="171" t="s">
        <v>1011</v>
      </c>
      <c r="C1352" s="566" t="s">
        <v>1897</v>
      </c>
      <c r="D1352" s="526">
        <v>0</v>
      </c>
      <c r="E1352" s="526" t="s">
        <v>1041</v>
      </c>
      <c r="F1352" s="184" t="s">
        <v>112</v>
      </c>
      <c r="G1352" s="184" t="s">
        <v>1736</v>
      </c>
      <c r="H1352" s="184" t="s">
        <v>1</v>
      </c>
      <c r="I1352" s="184" t="s">
        <v>113</v>
      </c>
      <c r="J1352" s="649">
        <v>17</v>
      </c>
      <c r="K1352" s="484"/>
      <c r="L1352" s="484"/>
      <c r="M1352" s="484"/>
      <c r="N1352" s="174">
        <v>255</v>
      </c>
      <c r="O1352" s="174"/>
      <c r="P1352" s="174">
        <v>104</v>
      </c>
      <c r="Q1352" s="174"/>
      <c r="R1352" s="175" t="e">
        <f t="shared" si="140"/>
        <v>#DIV/0!</v>
      </c>
      <c r="S1352" s="175">
        <f t="shared" si="141"/>
        <v>0</v>
      </c>
      <c r="T1352" s="175" t="e">
        <f t="shared" si="142"/>
        <v>#DIV/0!</v>
      </c>
      <c r="U1352" s="176">
        <f>IF(N1352="nio",0,IF(N1352&gt;0,VLOOKUP(H1352,'3-Productie normen'!A:S,VLOOKUP(N1352,'3-Productie normen'!S:T,2,FALSE),FALSE)))</f>
        <v>0</v>
      </c>
      <c r="V1352" s="176">
        <f t="shared" si="143"/>
        <v>0</v>
      </c>
      <c r="W1352" s="176">
        <f t="shared" si="144"/>
        <v>0</v>
      </c>
      <c r="X1352" s="176">
        <f t="shared" si="145"/>
        <v>0</v>
      </c>
      <c r="Y1352" s="666">
        <f>VLOOKUP(H1352,'3-Productie normen'!A:S,13,FALSE)</f>
        <v>3</v>
      </c>
      <c r="Z1352" s="177"/>
      <c r="AB1352" s="138">
        <f t="shared" si="146"/>
        <v>6103</v>
      </c>
    </row>
    <row r="1353" spans="1:28" ht="14.1" customHeight="1">
      <c r="A1353" s="152">
        <v>1353</v>
      </c>
      <c r="B1353" s="171" t="s">
        <v>1011</v>
      </c>
      <c r="C1353" s="566" t="s">
        <v>1897</v>
      </c>
      <c r="D1353" s="526">
        <v>0</v>
      </c>
      <c r="E1353" s="526" t="s">
        <v>1148</v>
      </c>
      <c r="F1353" s="184" t="s">
        <v>281</v>
      </c>
      <c r="G1353" s="184" t="s">
        <v>1737</v>
      </c>
      <c r="H1353" s="173" t="s">
        <v>1857</v>
      </c>
      <c r="I1353" s="184" t="s">
        <v>113</v>
      </c>
      <c r="J1353" s="649">
        <v>13</v>
      </c>
      <c r="K1353" s="484"/>
      <c r="L1353" s="484"/>
      <c r="M1353" s="484"/>
      <c r="N1353" s="174">
        <v>255</v>
      </c>
      <c r="O1353" s="174"/>
      <c r="P1353" s="174"/>
      <c r="Q1353" s="174"/>
      <c r="R1353" s="175" t="e">
        <f t="shared" si="140"/>
        <v>#DIV/0!</v>
      </c>
      <c r="S1353" s="175">
        <f t="shared" si="141"/>
        <v>0</v>
      </c>
      <c r="T1353" s="175">
        <f t="shared" si="142"/>
        <v>0</v>
      </c>
      <c r="U1353" s="176">
        <f>IF(N1353="nio",0,IF(N1353&gt;0,VLOOKUP(H1353,'3-Productie normen'!A:S,VLOOKUP(N1353,'3-Productie normen'!S:T,2,FALSE),FALSE)))</f>
        <v>0</v>
      </c>
      <c r="V1353" s="176">
        <f t="shared" si="143"/>
        <v>0</v>
      </c>
      <c r="W1353" s="176">
        <f t="shared" si="144"/>
        <v>0</v>
      </c>
      <c r="X1353" s="176">
        <f t="shared" si="145"/>
        <v>0</v>
      </c>
      <c r="Y1353" s="666">
        <f>VLOOKUP(H1353,'3-Productie normen'!A:S,13,FALSE)</f>
        <v>1</v>
      </c>
      <c r="Z1353" s="177"/>
      <c r="AB1353" s="138">
        <f t="shared" si="146"/>
        <v>3315</v>
      </c>
    </row>
    <row r="1354" spans="1:28" ht="14.1" customHeight="1">
      <c r="A1354" s="152">
        <v>1354</v>
      </c>
      <c r="B1354" s="171" t="s">
        <v>1011</v>
      </c>
      <c r="C1354" s="566" t="s">
        <v>1897</v>
      </c>
      <c r="D1354" s="526">
        <v>0</v>
      </c>
      <c r="E1354" s="526" t="s">
        <v>1025</v>
      </c>
      <c r="F1354" s="184" t="s">
        <v>110</v>
      </c>
      <c r="G1354" s="184" t="s">
        <v>110</v>
      </c>
      <c r="H1354" s="137" t="s">
        <v>110</v>
      </c>
      <c r="I1354" s="184" t="s">
        <v>321</v>
      </c>
      <c r="J1354" s="649">
        <v>11</v>
      </c>
      <c r="K1354" s="484"/>
      <c r="L1354" s="484"/>
      <c r="M1354" s="484"/>
      <c r="N1354" s="174">
        <v>255</v>
      </c>
      <c r="O1354" s="174"/>
      <c r="P1354" s="174">
        <v>104</v>
      </c>
      <c r="Q1354" s="174"/>
      <c r="R1354" s="175" t="e">
        <f t="shared" ref="R1354:R1417" si="147">IF(N1354="nio",0,IF(N1354&gt;0,N1354*J1354/U1354,0))*K1354</f>
        <v>#DIV/0!</v>
      </c>
      <c r="S1354" s="175">
        <f t="shared" ref="S1354:S1417" si="148">IF(O1354&gt;0,O1354*J1354/V1354,0)*L1354</f>
        <v>0</v>
      </c>
      <c r="T1354" s="175" t="e">
        <f t="shared" ref="T1354:T1417" si="149">IF(P1354&gt;0,P1354*J1354/W1354,0)*M1354</f>
        <v>#DIV/0!</v>
      </c>
      <c r="U1354" s="176">
        <f>IF(N1354="nio",0,IF(N1354&gt;0,VLOOKUP(H1354,'3-Productie normen'!A:S,VLOOKUP(N1354,'3-Productie normen'!S:T,2,FALSE),FALSE)))</f>
        <v>0</v>
      </c>
      <c r="V1354" s="176">
        <f t="shared" ref="V1354:V1417" si="150">IF(O1354&gt;0,U1354*$V$8,0)</f>
        <v>0</v>
      </c>
      <c r="W1354" s="176">
        <f t="shared" ref="W1354:W1417" si="151">IF(P1354&gt;0,U1354*$W$8,0)</f>
        <v>0</v>
      </c>
      <c r="X1354" s="176">
        <f t="shared" ref="X1354:X1417" si="152">IF(Q1354&gt;0,U1354*$X$8,0)</f>
        <v>0</v>
      </c>
      <c r="Y1354" s="666">
        <f>VLOOKUP(H1354,'3-Productie normen'!A:S,13,FALSE)</f>
        <v>4</v>
      </c>
      <c r="Z1354" s="177"/>
      <c r="AB1354" s="138">
        <f t="shared" ref="AB1354:AB1417" si="153">SUM(N1354:P1354)*J1354</f>
        <v>3949</v>
      </c>
    </row>
    <row r="1355" spans="1:28" ht="14.1" customHeight="1">
      <c r="A1355" s="152">
        <v>1355</v>
      </c>
      <c r="B1355" s="171" t="s">
        <v>1011</v>
      </c>
      <c r="C1355" s="566" t="s">
        <v>1897</v>
      </c>
      <c r="D1355" s="526">
        <v>0</v>
      </c>
      <c r="E1355" s="526" t="s">
        <v>1738</v>
      </c>
      <c r="F1355" s="184" t="s">
        <v>1050</v>
      </c>
      <c r="G1355" s="184" t="s">
        <v>1739</v>
      </c>
      <c r="H1355" s="184" t="s">
        <v>18</v>
      </c>
      <c r="I1355" s="184" t="s">
        <v>113</v>
      </c>
      <c r="J1355" s="649">
        <v>5</v>
      </c>
      <c r="K1355" s="484"/>
      <c r="L1355" s="484"/>
      <c r="M1355" s="484"/>
      <c r="N1355" s="174">
        <v>255</v>
      </c>
      <c r="O1355" s="174"/>
      <c r="P1355" s="174">
        <v>104</v>
      </c>
      <c r="Q1355" s="174"/>
      <c r="R1355" s="175" t="e">
        <f t="shared" si="147"/>
        <v>#DIV/0!</v>
      </c>
      <c r="S1355" s="175">
        <f t="shared" si="148"/>
        <v>0</v>
      </c>
      <c r="T1355" s="175" t="e">
        <f t="shared" si="149"/>
        <v>#DIV/0!</v>
      </c>
      <c r="U1355" s="176">
        <f>IF(N1355="nio",0,IF(N1355&gt;0,VLOOKUP(H1355,'3-Productie normen'!A:S,VLOOKUP(N1355,'3-Productie normen'!S:T,2,FALSE),FALSE)))</f>
        <v>0</v>
      </c>
      <c r="V1355" s="176">
        <f t="shared" si="150"/>
        <v>0</v>
      </c>
      <c r="W1355" s="176">
        <f t="shared" si="151"/>
        <v>0</v>
      </c>
      <c r="X1355" s="176">
        <f t="shared" si="152"/>
        <v>0</v>
      </c>
      <c r="Y1355" s="666">
        <f>VLOOKUP(H1355,'3-Productie normen'!A:S,13,FALSE)</f>
        <v>3</v>
      </c>
      <c r="Z1355" s="177"/>
      <c r="AB1355" s="138">
        <f t="shared" si="153"/>
        <v>1795</v>
      </c>
    </row>
    <row r="1356" spans="1:28" ht="14.1" customHeight="1">
      <c r="A1356" s="152">
        <v>1356</v>
      </c>
      <c r="B1356" s="171" t="s">
        <v>1011</v>
      </c>
      <c r="C1356" s="566" t="s">
        <v>1897</v>
      </c>
      <c r="D1356" s="526">
        <v>0</v>
      </c>
      <c r="E1356" s="526" t="s">
        <v>1466</v>
      </c>
      <c r="F1356" s="184" t="s">
        <v>1050</v>
      </c>
      <c r="G1356" s="184" t="s">
        <v>1740</v>
      </c>
      <c r="H1356" s="184" t="s">
        <v>18</v>
      </c>
      <c r="I1356" s="184" t="s">
        <v>113</v>
      </c>
      <c r="J1356" s="649">
        <v>5</v>
      </c>
      <c r="K1356" s="484"/>
      <c r="L1356" s="484"/>
      <c r="M1356" s="484"/>
      <c r="N1356" s="174">
        <v>255</v>
      </c>
      <c r="O1356" s="174"/>
      <c r="P1356" s="174">
        <v>104</v>
      </c>
      <c r="Q1356" s="174"/>
      <c r="R1356" s="175" t="e">
        <f t="shared" si="147"/>
        <v>#DIV/0!</v>
      </c>
      <c r="S1356" s="175">
        <f t="shared" si="148"/>
        <v>0</v>
      </c>
      <c r="T1356" s="175" t="e">
        <f t="shared" si="149"/>
        <v>#DIV/0!</v>
      </c>
      <c r="U1356" s="176">
        <f>IF(N1356="nio",0,IF(N1356&gt;0,VLOOKUP(H1356,'3-Productie normen'!A:S,VLOOKUP(N1356,'3-Productie normen'!S:T,2,FALSE),FALSE)))</f>
        <v>0</v>
      </c>
      <c r="V1356" s="176">
        <f t="shared" si="150"/>
        <v>0</v>
      </c>
      <c r="W1356" s="176">
        <f t="shared" si="151"/>
        <v>0</v>
      </c>
      <c r="X1356" s="176">
        <f t="shared" si="152"/>
        <v>0</v>
      </c>
      <c r="Y1356" s="666">
        <f>VLOOKUP(H1356,'3-Productie normen'!A:S,13,FALSE)</f>
        <v>3</v>
      </c>
      <c r="Z1356" s="177"/>
      <c r="AB1356" s="138">
        <f t="shared" si="153"/>
        <v>1795</v>
      </c>
    </row>
    <row r="1357" spans="1:28" ht="14.1" customHeight="1">
      <c r="A1357" s="152">
        <v>1357</v>
      </c>
      <c r="B1357" s="171" t="s">
        <v>1011</v>
      </c>
      <c r="C1357" s="566" t="s">
        <v>1897</v>
      </c>
      <c r="D1357" s="526">
        <v>0</v>
      </c>
      <c r="E1357" s="526" t="s">
        <v>1053</v>
      </c>
      <c r="F1357" s="184" t="s">
        <v>281</v>
      </c>
      <c r="G1357" s="184" t="s">
        <v>1741</v>
      </c>
      <c r="H1357" s="173" t="s">
        <v>1857</v>
      </c>
      <c r="I1357" s="184" t="s">
        <v>113</v>
      </c>
      <c r="J1357" s="649">
        <v>5</v>
      </c>
      <c r="K1357" s="484"/>
      <c r="L1357" s="484"/>
      <c r="M1357" s="484"/>
      <c r="N1357" s="174">
        <v>255</v>
      </c>
      <c r="O1357" s="174"/>
      <c r="P1357" s="174"/>
      <c r="Q1357" s="174"/>
      <c r="R1357" s="175" t="e">
        <f t="shared" si="147"/>
        <v>#DIV/0!</v>
      </c>
      <c r="S1357" s="175">
        <f t="shared" si="148"/>
        <v>0</v>
      </c>
      <c r="T1357" s="175">
        <f t="shared" si="149"/>
        <v>0</v>
      </c>
      <c r="U1357" s="176">
        <f>IF(N1357="nio",0,IF(N1357&gt;0,VLOOKUP(H1357,'3-Productie normen'!A:S,VLOOKUP(N1357,'3-Productie normen'!S:T,2,FALSE),FALSE)))</f>
        <v>0</v>
      </c>
      <c r="V1357" s="176">
        <f t="shared" si="150"/>
        <v>0</v>
      </c>
      <c r="W1357" s="176">
        <f t="shared" si="151"/>
        <v>0</v>
      </c>
      <c r="X1357" s="176">
        <f t="shared" si="152"/>
        <v>0</v>
      </c>
      <c r="Y1357" s="666">
        <f>VLOOKUP(H1357,'3-Productie normen'!A:S,13,FALSE)</f>
        <v>1</v>
      </c>
      <c r="Z1357" s="177"/>
      <c r="AB1357" s="138">
        <f t="shared" si="153"/>
        <v>1275</v>
      </c>
    </row>
    <row r="1358" spans="1:28" ht="14.1" customHeight="1">
      <c r="A1358" s="152">
        <v>1358</v>
      </c>
      <c r="B1358" s="171" t="s">
        <v>1011</v>
      </c>
      <c r="C1358" s="566" t="s">
        <v>1897</v>
      </c>
      <c r="D1358" s="526">
        <v>0</v>
      </c>
      <c r="E1358" s="526" t="s">
        <v>1548</v>
      </c>
      <c r="F1358" s="184" t="s">
        <v>1050</v>
      </c>
      <c r="G1358" s="184" t="s">
        <v>1742</v>
      </c>
      <c r="H1358" s="184" t="s">
        <v>18</v>
      </c>
      <c r="I1358" s="184" t="s">
        <v>113</v>
      </c>
      <c r="J1358" s="649">
        <v>5</v>
      </c>
      <c r="K1358" s="484"/>
      <c r="L1358" s="484"/>
      <c r="M1358" s="484"/>
      <c r="N1358" s="174">
        <v>255</v>
      </c>
      <c r="O1358" s="174"/>
      <c r="P1358" s="174">
        <v>104</v>
      </c>
      <c r="Q1358" s="174"/>
      <c r="R1358" s="175" t="e">
        <f t="shared" si="147"/>
        <v>#DIV/0!</v>
      </c>
      <c r="S1358" s="175">
        <f t="shared" si="148"/>
        <v>0</v>
      </c>
      <c r="T1358" s="175" t="e">
        <f t="shared" si="149"/>
        <v>#DIV/0!</v>
      </c>
      <c r="U1358" s="176">
        <f>IF(N1358="nio",0,IF(N1358&gt;0,VLOOKUP(H1358,'3-Productie normen'!A:S,VLOOKUP(N1358,'3-Productie normen'!S:T,2,FALSE),FALSE)))</f>
        <v>0</v>
      </c>
      <c r="V1358" s="176">
        <f t="shared" si="150"/>
        <v>0</v>
      </c>
      <c r="W1358" s="176">
        <f t="shared" si="151"/>
        <v>0</v>
      </c>
      <c r="X1358" s="176">
        <f t="shared" si="152"/>
        <v>0</v>
      </c>
      <c r="Y1358" s="666">
        <f>VLOOKUP(H1358,'3-Productie normen'!A:S,13,FALSE)</f>
        <v>3</v>
      </c>
      <c r="Z1358" s="177"/>
      <c r="AB1358" s="138">
        <f t="shared" si="153"/>
        <v>1795</v>
      </c>
    </row>
    <row r="1359" spans="1:28" ht="14.1" customHeight="1">
      <c r="A1359" s="152">
        <v>1359</v>
      </c>
      <c r="B1359" s="171" t="s">
        <v>1011</v>
      </c>
      <c r="C1359" s="566" t="s">
        <v>1897</v>
      </c>
      <c r="D1359" s="526">
        <v>0</v>
      </c>
      <c r="E1359" s="526" t="s">
        <v>1511</v>
      </c>
      <c r="F1359" s="184" t="s">
        <v>1050</v>
      </c>
      <c r="G1359" s="184" t="s">
        <v>1743</v>
      </c>
      <c r="H1359" s="184" t="s">
        <v>18</v>
      </c>
      <c r="I1359" s="184" t="s">
        <v>113</v>
      </c>
      <c r="J1359" s="649">
        <v>5</v>
      </c>
      <c r="K1359" s="484"/>
      <c r="L1359" s="484"/>
      <c r="M1359" s="484"/>
      <c r="N1359" s="174">
        <v>255</v>
      </c>
      <c r="O1359" s="174"/>
      <c r="P1359" s="174">
        <v>104</v>
      </c>
      <c r="Q1359" s="174"/>
      <c r="R1359" s="175" t="e">
        <f t="shared" si="147"/>
        <v>#DIV/0!</v>
      </c>
      <c r="S1359" s="175">
        <f t="shared" si="148"/>
        <v>0</v>
      </c>
      <c r="T1359" s="175" t="e">
        <f t="shared" si="149"/>
        <v>#DIV/0!</v>
      </c>
      <c r="U1359" s="176">
        <f>IF(N1359="nio",0,IF(N1359&gt;0,VLOOKUP(H1359,'3-Productie normen'!A:S,VLOOKUP(N1359,'3-Productie normen'!S:T,2,FALSE),FALSE)))</f>
        <v>0</v>
      </c>
      <c r="V1359" s="176">
        <f t="shared" si="150"/>
        <v>0</v>
      </c>
      <c r="W1359" s="176">
        <f t="shared" si="151"/>
        <v>0</v>
      </c>
      <c r="X1359" s="176">
        <f t="shared" si="152"/>
        <v>0</v>
      </c>
      <c r="Y1359" s="666">
        <f>VLOOKUP(H1359,'3-Productie normen'!A:S,13,FALSE)</f>
        <v>3</v>
      </c>
      <c r="Z1359" s="177"/>
      <c r="AB1359" s="138">
        <f t="shared" si="153"/>
        <v>1795</v>
      </c>
    </row>
    <row r="1360" spans="1:28" ht="14.1" customHeight="1">
      <c r="A1360" s="152">
        <v>1360</v>
      </c>
      <c r="B1360" s="171" t="s">
        <v>1011</v>
      </c>
      <c r="C1360" s="566" t="s">
        <v>1897</v>
      </c>
      <c r="D1360" s="526">
        <v>0</v>
      </c>
      <c r="E1360" s="526" t="s">
        <v>1022</v>
      </c>
      <c r="F1360" s="184" t="s">
        <v>309</v>
      </c>
      <c r="G1360" s="184" t="s">
        <v>1744</v>
      </c>
      <c r="H1360" s="137" t="s">
        <v>18</v>
      </c>
      <c r="I1360" s="184" t="s">
        <v>113</v>
      </c>
      <c r="J1360" s="649">
        <v>4</v>
      </c>
      <c r="K1360" s="484"/>
      <c r="L1360" s="484"/>
      <c r="M1360" s="484"/>
      <c r="N1360" s="174">
        <v>255</v>
      </c>
      <c r="O1360" s="174"/>
      <c r="P1360" s="174">
        <v>104</v>
      </c>
      <c r="Q1360" s="174"/>
      <c r="R1360" s="175" t="e">
        <f t="shared" si="147"/>
        <v>#DIV/0!</v>
      </c>
      <c r="S1360" s="175">
        <f t="shared" si="148"/>
        <v>0</v>
      </c>
      <c r="T1360" s="175" t="e">
        <f t="shared" si="149"/>
        <v>#DIV/0!</v>
      </c>
      <c r="U1360" s="176">
        <f>IF(N1360="nio",0,IF(N1360&gt;0,VLOOKUP(H1360,'3-Productie normen'!A:S,VLOOKUP(N1360,'3-Productie normen'!S:T,2,FALSE),FALSE)))</f>
        <v>0</v>
      </c>
      <c r="V1360" s="176">
        <f t="shared" si="150"/>
        <v>0</v>
      </c>
      <c r="W1360" s="176">
        <f t="shared" si="151"/>
        <v>0</v>
      </c>
      <c r="X1360" s="176">
        <f t="shared" si="152"/>
        <v>0</v>
      </c>
      <c r="Y1360" s="666">
        <f>VLOOKUP(H1360,'3-Productie normen'!A:S,13,FALSE)</f>
        <v>3</v>
      </c>
      <c r="Z1360" s="177"/>
      <c r="AB1360" s="138">
        <f t="shared" si="153"/>
        <v>1436</v>
      </c>
    </row>
    <row r="1361" spans="1:28" ht="14.1" customHeight="1">
      <c r="A1361" s="152">
        <v>1361</v>
      </c>
      <c r="B1361" s="171" t="s">
        <v>1011</v>
      </c>
      <c r="C1361" s="566" t="s">
        <v>1897</v>
      </c>
      <c r="D1361" s="526">
        <v>0</v>
      </c>
      <c r="E1361" s="526"/>
      <c r="F1361" s="184" t="s">
        <v>309</v>
      </c>
      <c r="G1361" s="184"/>
      <c r="H1361" s="137" t="s">
        <v>18</v>
      </c>
      <c r="I1361" s="184" t="s">
        <v>113</v>
      </c>
      <c r="J1361" s="649">
        <v>3.7999999523162802</v>
      </c>
      <c r="K1361" s="484"/>
      <c r="L1361" s="484"/>
      <c r="M1361" s="484"/>
      <c r="N1361" s="174">
        <v>255</v>
      </c>
      <c r="O1361" s="174"/>
      <c r="P1361" s="174">
        <v>104</v>
      </c>
      <c r="Q1361" s="174"/>
      <c r="R1361" s="175" t="e">
        <f t="shared" si="147"/>
        <v>#DIV/0!</v>
      </c>
      <c r="S1361" s="175">
        <f t="shared" si="148"/>
        <v>0</v>
      </c>
      <c r="T1361" s="175" t="e">
        <f t="shared" si="149"/>
        <v>#DIV/0!</v>
      </c>
      <c r="U1361" s="176">
        <f>IF(N1361="nio",0,IF(N1361&gt;0,VLOOKUP(H1361,'3-Productie normen'!A:S,VLOOKUP(N1361,'3-Productie normen'!S:T,2,FALSE),FALSE)))</f>
        <v>0</v>
      </c>
      <c r="V1361" s="176">
        <f t="shared" si="150"/>
        <v>0</v>
      </c>
      <c r="W1361" s="176">
        <f t="shared" si="151"/>
        <v>0</v>
      </c>
      <c r="X1361" s="176">
        <f t="shared" si="152"/>
        <v>0</v>
      </c>
      <c r="Y1361" s="666">
        <f>VLOOKUP(H1361,'3-Productie normen'!A:S,13,FALSE)</f>
        <v>3</v>
      </c>
      <c r="Z1361" s="177"/>
      <c r="AB1361" s="138">
        <f t="shared" si="153"/>
        <v>1364.1999828815447</v>
      </c>
    </row>
    <row r="1362" spans="1:28" ht="14.1" customHeight="1">
      <c r="A1362" s="152">
        <v>1362</v>
      </c>
      <c r="B1362" s="171" t="s">
        <v>1011</v>
      </c>
      <c r="C1362" s="566" t="s">
        <v>1897</v>
      </c>
      <c r="D1362" s="526">
        <v>0</v>
      </c>
      <c r="E1362" s="526" t="s">
        <v>1043</v>
      </c>
      <c r="F1362" s="184" t="s">
        <v>309</v>
      </c>
      <c r="G1362" s="184" t="s">
        <v>1745</v>
      </c>
      <c r="H1362" s="137" t="s">
        <v>18</v>
      </c>
      <c r="I1362" s="184" t="s">
        <v>113</v>
      </c>
      <c r="J1362" s="649">
        <v>3.5</v>
      </c>
      <c r="K1362" s="484"/>
      <c r="L1362" s="484"/>
      <c r="M1362" s="484"/>
      <c r="N1362" s="174">
        <v>255</v>
      </c>
      <c r="O1362" s="174"/>
      <c r="P1362" s="174">
        <v>104</v>
      </c>
      <c r="Q1362" s="174"/>
      <c r="R1362" s="175" t="e">
        <f t="shared" si="147"/>
        <v>#DIV/0!</v>
      </c>
      <c r="S1362" s="175">
        <f t="shared" si="148"/>
        <v>0</v>
      </c>
      <c r="T1362" s="175" t="e">
        <f t="shared" si="149"/>
        <v>#DIV/0!</v>
      </c>
      <c r="U1362" s="176">
        <f>IF(N1362="nio",0,IF(N1362&gt;0,VLOOKUP(H1362,'3-Productie normen'!A:S,VLOOKUP(N1362,'3-Productie normen'!S:T,2,FALSE),FALSE)))</f>
        <v>0</v>
      </c>
      <c r="V1362" s="176">
        <f t="shared" si="150"/>
        <v>0</v>
      </c>
      <c r="W1362" s="176">
        <f t="shared" si="151"/>
        <v>0</v>
      </c>
      <c r="X1362" s="176">
        <f t="shared" si="152"/>
        <v>0</v>
      </c>
      <c r="Y1362" s="666">
        <f>VLOOKUP(H1362,'3-Productie normen'!A:S,13,FALSE)</f>
        <v>3</v>
      </c>
      <c r="Z1362" s="177"/>
      <c r="AB1362" s="138">
        <f t="shared" si="153"/>
        <v>1256.5</v>
      </c>
    </row>
    <row r="1363" spans="1:28" ht="14.1" customHeight="1">
      <c r="A1363" s="152">
        <v>1363</v>
      </c>
      <c r="B1363" s="171" t="s">
        <v>1011</v>
      </c>
      <c r="C1363" s="566" t="s">
        <v>1897</v>
      </c>
      <c r="D1363" s="526">
        <v>0</v>
      </c>
      <c r="E1363" s="526" t="s">
        <v>1044</v>
      </c>
      <c r="F1363" s="184" t="s">
        <v>309</v>
      </c>
      <c r="G1363" s="184" t="s">
        <v>1746</v>
      </c>
      <c r="H1363" s="137" t="s">
        <v>18</v>
      </c>
      <c r="I1363" s="184" t="s">
        <v>113</v>
      </c>
      <c r="J1363" s="649">
        <v>3.5</v>
      </c>
      <c r="K1363" s="484"/>
      <c r="L1363" s="484"/>
      <c r="M1363" s="484"/>
      <c r="N1363" s="174">
        <v>255</v>
      </c>
      <c r="O1363" s="174"/>
      <c r="P1363" s="174">
        <v>104</v>
      </c>
      <c r="Q1363" s="174"/>
      <c r="R1363" s="175" t="e">
        <f t="shared" si="147"/>
        <v>#DIV/0!</v>
      </c>
      <c r="S1363" s="175">
        <f t="shared" si="148"/>
        <v>0</v>
      </c>
      <c r="T1363" s="175" t="e">
        <f t="shared" si="149"/>
        <v>#DIV/0!</v>
      </c>
      <c r="U1363" s="176">
        <f>IF(N1363="nio",0,IF(N1363&gt;0,VLOOKUP(H1363,'3-Productie normen'!A:S,VLOOKUP(N1363,'3-Productie normen'!S:T,2,FALSE),FALSE)))</f>
        <v>0</v>
      </c>
      <c r="V1363" s="176">
        <f t="shared" si="150"/>
        <v>0</v>
      </c>
      <c r="W1363" s="176">
        <f t="shared" si="151"/>
        <v>0</v>
      </c>
      <c r="X1363" s="176">
        <f t="shared" si="152"/>
        <v>0</v>
      </c>
      <c r="Y1363" s="666">
        <f>VLOOKUP(H1363,'3-Productie normen'!A:S,13,FALSE)</f>
        <v>3</v>
      </c>
      <c r="Z1363" s="177"/>
      <c r="AB1363" s="138">
        <f t="shared" si="153"/>
        <v>1256.5</v>
      </c>
    </row>
    <row r="1364" spans="1:28" ht="14.1" customHeight="1">
      <c r="A1364" s="152">
        <v>1364</v>
      </c>
      <c r="B1364" s="171" t="s">
        <v>1011</v>
      </c>
      <c r="C1364" s="566" t="s">
        <v>1897</v>
      </c>
      <c r="D1364" s="526">
        <v>0</v>
      </c>
      <c r="E1364" s="526" t="s">
        <v>1034</v>
      </c>
      <c r="F1364" s="184" t="s">
        <v>309</v>
      </c>
      <c r="G1364" s="184" t="s">
        <v>1747</v>
      </c>
      <c r="H1364" s="137" t="s">
        <v>18</v>
      </c>
      <c r="I1364" s="184" t="s">
        <v>113</v>
      </c>
      <c r="J1364" s="649">
        <v>2.9000000953674299</v>
      </c>
      <c r="K1364" s="484"/>
      <c r="L1364" s="484"/>
      <c r="M1364" s="484"/>
      <c r="N1364" s="174">
        <v>255</v>
      </c>
      <c r="O1364" s="174"/>
      <c r="P1364" s="174">
        <v>104</v>
      </c>
      <c r="Q1364" s="174"/>
      <c r="R1364" s="175" t="e">
        <f t="shared" si="147"/>
        <v>#DIV/0!</v>
      </c>
      <c r="S1364" s="175">
        <f t="shared" si="148"/>
        <v>0</v>
      </c>
      <c r="T1364" s="175" t="e">
        <f t="shared" si="149"/>
        <v>#DIV/0!</v>
      </c>
      <c r="U1364" s="176">
        <f>IF(N1364="nio",0,IF(N1364&gt;0,VLOOKUP(H1364,'3-Productie normen'!A:S,VLOOKUP(N1364,'3-Productie normen'!S:T,2,FALSE),FALSE)))</f>
        <v>0</v>
      </c>
      <c r="V1364" s="176">
        <f t="shared" si="150"/>
        <v>0</v>
      </c>
      <c r="W1364" s="176">
        <f t="shared" si="151"/>
        <v>0</v>
      </c>
      <c r="X1364" s="176">
        <f t="shared" si="152"/>
        <v>0</v>
      </c>
      <c r="Y1364" s="666">
        <f>VLOOKUP(H1364,'3-Productie normen'!A:S,13,FALSE)</f>
        <v>3</v>
      </c>
      <c r="Z1364" s="177"/>
      <c r="AB1364" s="138">
        <f t="shared" si="153"/>
        <v>1041.1000342369073</v>
      </c>
    </row>
    <row r="1365" spans="1:28" ht="14.1" customHeight="1">
      <c r="A1365" s="152">
        <v>1365</v>
      </c>
      <c r="B1365" s="171" t="s">
        <v>1011</v>
      </c>
      <c r="C1365" s="566" t="s">
        <v>1897</v>
      </c>
      <c r="D1365" s="526">
        <v>0</v>
      </c>
      <c r="E1365" s="526" t="s">
        <v>1049</v>
      </c>
      <c r="F1365" s="184" t="s">
        <v>1050</v>
      </c>
      <c r="G1365" s="184" t="s">
        <v>1748</v>
      </c>
      <c r="H1365" s="184" t="s">
        <v>18</v>
      </c>
      <c r="I1365" s="184" t="s">
        <v>113</v>
      </c>
      <c r="J1365" s="649">
        <v>2</v>
      </c>
      <c r="K1365" s="484"/>
      <c r="L1365" s="484"/>
      <c r="M1365" s="484"/>
      <c r="N1365" s="174">
        <v>255</v>
      </c>
      <c r="O1365" s="174"/>
      <c r="P1365" s="174">
        <v>104</v>
      </c>
      <c r="Q1365" s="174"/>
      <c r="R1365" s="175" t="e">
        <f t="shared" si="147"/>
        <v>#DIV/0!</v>
      </c>
      <c r="S1365" s="175">
        <f t="shared" si="148"/>
        <v>0</v>
      </c>
      <c r="T1365" s="175" t="e">
        <f t="shared" si="149"/>
        <v>#DIV/0!</v>
      </c>
      <c r="U1365" s="176">
        <f>IF(N1365="nio",0,IF(N1365&gt;0,VLOOKUP(H1365,'3-Productie normen'!A:S,VLOOKUP(N1365,'3-Productie normen'!S:T,2,FALSE),FALSE)))</f>
        <v>0</v>
      </c>
      <c r="V1365" s="176">
        <f t="shared" si="150"/>
        <v>0</v>
      </c>
      <c r="W1365" s="176">
        <f t="shared" si="151"/>
        <v>0</v>
      </c>
      <c r="X1365" s="176">
        <f t="shared" si="152"/>
        <v>0</v>
      </c>
      <c r="Y1365" s="666">
        <f>VLOOKUP(H1365,'3-Productie normen'!A:S,13,FALSE)</f>
        <v>3</v>
      </c>
      <c r="Z1365" s="177"/>
      <c r="AB1365" s="138">
        <f t="shared" si="153"/>
        <v>718</v>
      </c>
    </row>
    <row r="1366" spans="1:28" ht="14.1" customHeight="1">
      <c r="A1366" s="152">
        <v>1366</v>
      </c>
      <c r="B1366" s="171" t="s">
        <v>1011</v>
      </c>
      <c r="C1366" s="566" t="s">
        <v>1897</v>
      </c>
      <c r="D1366" s="526">
        <v>0</v>
      </c>
      <c r="E1366" s="526" t="s">
        <v>1061</v>
      </c>
      <c r="F1366" s="184" t="s">
        <v>1050</v>
      </c>
      <c r="G1366" s="184" t="s">
        <v>1749</v>
      </c>
      <c r="H1366" s="184" t="s">
        <v>18</v>
      </c>
      <c r="I1366" s="184" t="s">
        <v>113</v>
      </c>
      <c r="J1366" s="649">
        <v>2</v>
      </c>
      <c r="K1366" s="484"/>
      <c r="L1366" s="484"/>
      <c r="M1366" s="484"/>
      <c r="N1366" s="174">
        <v>255</v>
      </c>
      <c r="O1366" s="174"/>
      <c r="P1366" s="174">
        <v>104</v>
      </c>
      <c r="Q1366" s="174"/>
      <c r="R1366" s="175" t="e">
        <f t="shared" si="147"/>
        <v>#DIV/0!</v>
      </c>
      <c r="S1366" s="175">
        <f t="shared" si="148"/>
        <v>0</v>
      </c>
      <c r="T1366" s="175" t="e">
        <f t="shared" si="149"/>
        <v>#DIV/0!</v>
      </c>
      <c r="U1366" s="176">
        <f>IF(N1366="nio",0,IF(N1366&gt;0,VLOOKUP(H1366,'3-Productie normen'!A:S,VLOOKUP(N1366,'3-Productie normen'!S:T,2,FALSE),FALSE)))</f>
        <v>0</v>
      </c>
      <c r="V1366" s="176">
        <f t="shared" si="150"/>
        <v>0</v>
      </c>
      <c r="W1366" s="176">
        <f t="shared" si="151"/>
        <v>0</v>
      </c>
      <c r="X1366" s="176">
        <f t="shared" si="152"/>
        <v>0</v>
      </c>
      <c r="Y1366" s="666">
        <f>VLOOKUP(H1366,'3-Productie normen'!A:S,13,FALSE)</f>
        <v>3</v>
      </c>
      <c r="Z1366" s="177"/>
      <c r="AB1366" s="138">
        <f t="shared" si="153"/>
        <v>718</v>
      </c>
    </row>
    <row r="1367" spans="1:28" ht="14.1" customHeight="1">
      <c r="A1367" s="152">
        <v>1367</v>
      </c>
      <c r="B1367" s="171" t="s">
        <v>1011</v>
      </c>
      <c r="C1367" s="566" t="s">
        <v>1897</v>
      </c>
      <c r="D1367" s="526">
        <v>0</v>
      </c>
      <c r="E1367" s="526" t="s">
        <v>1064</v>
      </c>
      <c r="F1367" s="184" t="s">
        <v>1050</v>
      </c>
      <c r="G1367" s="184" t="s">
        <v>1750</v>
      </c>
      <c r="H1367" s="184" t="s">
        <v>18</v>
      </c>
      <c r="I1367" s="184" t="s">
        <v>113</v>
      </c>
      <c r="J1367" s="649">
        <v>1.6000000238418599</v>
      </c>
      <c r="K1367" s="484"/>
      <c r="L1367" s="484"/>
      <c r="M1367" s="484"/>
      <c r="N1367" s="174">
        <v>255</v>
      </c>
      <c r="O1367" s="174"/>
      <c r="P1367" s="174">
        <v>104</v>
      </c>
      <c r="Q1367" s="174"/>
      <c r="R1367" s="175" t="e">
        <f t="shared" si="147"/>
        <v>#DIV/0!</v>
      </c>
      <c r="S1367" s="175">
        <f t="shared" si="148"/>
        <v>0</v>
      </c>
      <c r="T1367" s="175" t="e">
        <f t="shared" si="149"/>
        <v>#DIV/0!</v>
      </c>
      <c r="U1367" s="176">
        <f>IF(N1367="nio",0,IF(N1367&gt;0,VLOOKUP(H1367,'3-Productie normen'!A:S,VLOOKUP(N1367,'3-Productie normen'!S:T,2,FALSE),FALSE)))</f>
        <v>0</v>
      </c>
      <c r="V1367" s="176">
        <f t="shared" si="150"/>
        <v>0</v>
      </c>
      <c r="W1367" s="176">
        <f t="shared" si="151"/>
        <v>0</v>
      </c>
      <c r="X1367" s="176">
        <f t="shared" si="152"/>
        <v>0</v>
      </c>
      <c r="Y1367" s="666">
        <f>VLOOKUP(H1367,'3-Productie normen'!A:S,13,FALSE)</f>
        <v>3</v>
      </c>
      <c r="Z1367" s="177"/>
      <c r="AB1367" s="138">
        <f t="shared" si="153"/>
        <v>574.40000855922767</v>
      </c>
    </row>
    <row r="1368" spans="1:28" ht="14.1" customHeight="1">
      <c r="A1368" s="152">
        <v>1368</v>
      </c>
      <c r="B1368" s="171" t="s">
        <v>1011</v>
      </c>
      <c r="C1368" s="566" t="s">
        <v>1897</v>
      </c>
      <c r="D1368" s="526">
        <v>0</v>
      </c>
      <c r="E1368" s="526" t="s">
        <v>1058</v>
      </c>
      <c r="F1368" s="184" t="s">
        <v>1050</v>
      </c>
      <c r="G1368" s="184" t="s">
        <v>1751</v>
      </c>
      <c r="H1368" s="184" t="s">
        <v>18</v>
      </c>
      <c r="I1368" s="184" t="s">
        <v>113</v>
      </c>
      <c r="J1368" s="649">
        <v>1.6000000238418599</v>
      </c>
      <c r="K1368" s="484"/>
      <c r="L1368" s="484"/>
      <c r="M1368" s="484"/>
      <c r="N1368" s="174">
        <v>255</v>
      </c>
      <c r="O1368" s="174"/>
      <c r="P1368" s="174">
        <v>104</v>
      </c>
      <c r="Q1368" s="174"/>
      <c r="R1368" s="175" t="e">
        <f t="shared" si="147"/>
        <v>#DIV/0!</v>
      </c>
      <c r="S1368" s="175">
        <f t="shared" si="148"/>
        <v>0</v>
      </c>
      <c r="T1368" s="175" t="e">
        <f t="shared" si="149"/>
        <v>#DIV/0!</v>
      </c>
      <c r="U1368" s="176">
        <f>IF(N1368="nio",0,IF(N1368&gt;0,VLOOKUP(H1368,'3-Productie normen'!A:S,VLOOKUP(N1368,'3-Productie normen'!S:T,2,FALSE),FALSE)))</f>
        <v>0</v>
      </c>
      <c r="V1368" s="176">
        <f t="shared" si="150"/>
        <v>0</v>
      </c>
      <c r="W1368" s="176">
        <f t="shared" si="151"/>
        <v>0</v>
      </c>
      <c r="X1368" s="176">
        <f t="shared" si="152"/>
        <v>0</v>
      </c>
      <c r="Y1368" s="666">
        <f>VLOOKUP(H1368,'3-Productie normen'!A:S,13,FALSE)</f>
        <v>3</v>
      </c>
      <c r="Z1368" s="177"/>
      <c r="AB1368" s="138">
        <f t="shared" si="153"/>
        <v>574.40000855922767</v>
      </c>
    </row>
    <row r="1369" spans="1:28" ht="14.1" customHeight="1">
      <c r="A1369" s="152">
        <v>1369</v>
      </c>
      <c r="B1369" s="171" t="s">
        <v>1011</v>
      </c>
      <c r="C1369" s="566" t="s">
        <v>1897</v>
      </c>
      <c r="D1369" s="526">
        <v>0</v>
      </c>
      <c r="E1369" s="526" t="s">
        <v>1035</v>
      </c>
      <c r="F1369" s="184" t="s">
        <v>309</v>
      </c>
      <c r="G1369" s="184" t="s">
        <v>1752</v>
      </c>
      <c r="H1369" s="137" t="s">
        <v>18</v>
      </c>
      <c r="I1369" s="184" t="s">
        <v>113</v>
      </c>
      <c r="J1369" s="649">
        <v>1.1000000238418599</v>
      </c>
      <c r="K1369" s="484"/>
      <c r="L1369" s="484"/>
      <c r="M1369" s="484"/>
      <c r="N1369" s="174">
        <v>255</v>
      </c>
      <c r="O1369" s="174"/>
      <c r="P1369" s="174">
        <v>104</v>
      </c>
      <c r="Q1369" s="174"/>
      <c r="R1369" s="175" t="e">
        <f t="shared" si="147"/>
        <v>#DIV/0!</v>
      </c>
      <c r="S1369" s="175">
        <f t="shared" si="148"/>
        <v>0</v>
      </c>
      <c r="T1369" s="175" t="e">
        <f t="shared" si="149"/>
        <v>#DIV/0!</v>
      </c>
      <c r="U1369" s="176">
        <f>IF(N1369="nio",0,IF(N1369&gt;0,VLOOKUP(H1369,'3-Productie normen'!A:S,VLOOKUP(N1369,'3-Productie normen'!S:T,2,FALSE),FALSE)))</f>
        <v>0</v>
      </c>
      <c r="V1369" s="176">
        <f t="shared" si="150"/>
        <v>0</v>
      </c>
      <c r="W1369" s="176">
        <f t="shared" si="151"/>
        <v>0</v>
      </c>
      <c r="X1369" s="176">
        <f t="shared" si="152"/>
        <v>0</v>
      </c>
      <c r="Y1369" s="666">
        <f>VLOOKUP(H1369,'3-Productie normen'!A:S,13,FALSE)</f>
        <v>3</v>
      </c>
      <c r="Z1369" s="177"/>
      <c r="AB1369" s="138">
        <f t="shared" si="153"/>
        <v>394.90000855922773</v>
      </c>
    </row>
    <row r="1370" spans="1:28" ht="14.1" customHeight="1">
      <c r="A1370" s="152">
        <v>1370</v>
      </c>
      <c r="B1370" s="171" t="s">
        <v>1011</v>
      </c>
      <c r="C1370" s="566" t="s">
        <v>1897</v>
      </c>
      <c r="D1370" s="526">
        <v>0</v>
      </c>
      <c r="E1370" s="526" t="s">
        <v>1054</v>
      </c>
      <c r="F1370" s="184" t="s">
        <v>309</v>
      </c>
      <c r="G1370" s="184" t="s">
        <v>1753</v>
      </c>
      <c r="H1370" s="137" t="s">
        <v>18</v>
      </c>
      <c r="I1370" s="184" t="s">
        <v>113</v>
      </c>
      <c r="J1370" s="649">
        <v>1.1000000238418599</v>
      </c>
      <c r="K1370" s="484"/>
      <c r="L1370" s="484"/>
      <c r="M1370" s="484"/>
      <c r="N1370" s="174">
        <v>255</v>
      </c>
      <c r="O1370" s="174"/>
      <c r="P1370" s="174">
        <v>104</v>
      </c>
      <c r="Q1370" s="174"/>
      <c r="R1370" s="175" t="e">
        <f t="shared" si="147"/>
        <v>#DIV/0!</v>
      </c>
      <c r="S1370" s="175">
        <f t="shared" si="148"/>
        <v>0</v>
      </c>
      <c r="T1370" s="175" t="e">
        <f t="shared" si="149"/>
        <v>#DIV/0!</v>
      </c>
      <c r="U1370" s="176">
        <f>IF(N1370="nio",0,IF(N1370&gt;0,VLOOKUP(H1370,'3-Productie normen'!A:S,VLOOKUP(N1370,'3-Productie normen'!S:T,2,FALSE),FALSE)))</f>
        <v>0</v>
      </c>
      <c r="V1370" s="176">
        <f t="shared" si="150"/>
        <v>0</v>
      </c>
      <c r="W1370" s="176">
        <f t="shared" si="151"/>
        <v>0</v>
      </c>
      <c r="X1370" s="176">
        <f t="shared" si="152"/>
        <v>0</v>
      </c>
      <c r="Y1370" s="666">
        <f>VLOOKUP(H1370,'3-Productie normen'!A:S,13,FALSE)</f>
        <v>3</v>
      </c>
      <c r="Z1370" s="177"/>
      <c r="AB1370" s="138">
        <f t="shared" si="153"/>
        <v>394.90000855922773</v>
      </c>
    </row>
    <row r="1371" spans="1:28" ht="14.1" customHeight="1">
      <c r="A1371" s="152">
        <v>1371</v>
      </c>
      <c r="B1371" s="171" t="s">
        <v>1011</v>
      </c>
      <c r="C1371" s="566" t="s">
        <v>1897</v>
      </c>
      <c r="D1371" s="526">
        <v>0</v>
      </c>
      <c r="E1371" s="526" t="s">
        <v>1030</v>
      </c>
      <c r="F1371" s="184" t="s">
        <v>1028</v>
      </c>
      <c r="G1371" s="184" t="s">
        <v>1754</v>
      </c>
      <c r="H1371" s="180" t="s">
        <v>223</v>
      </c>
      <c r="I1371" s="184" t="s">
        <v>111</v>
      </c>
      <c r="J1371" s="649">
        <v>0</v>
      </c>
      <c r="K1371" s="484"/>
      <c r="L1371" s="484"/>
      <c r="M1371" s="484"/>
      <c r="N1371" s="174" t="s">
        <v>223</v>
      </c>
      <c r="O1371" s="174"/>
      <c r="P1371" s="174"/>
      <c r="Q1371" s="174"/>
      <c r="R1371" s="175">
        <f t="shared" si="147"/>
        <v>0</v>
      </c>
      <c r="S1371" s="175">
        <f t="shared" si="148"/>
        <v>0</v>
      </c>
      <c r="T1371" s="175">
        <f t="shared" si="149"/>
        <v>0</v>
      </c>
      <c r="U1371" s="176">
        <f>IF(N1371="nio",0,IF(N1371&gt;0,VLOOKUP(H1371,'3-Productie normen'!A:S,VLOOKUP(N1371,'3-Productie normen'!S:T,2,FALSE),FALSE)))</f>
        <v>0</v>
      </c>
      <c r="V1371" s="176">
        <f t="shared" si="150"/>
        <v>0</v>
      </c>
      <c r="W1371" s="176">
        <f t="shared" si="151"/>
        <v>0</v>
      </c>
      <c r="X1371" s="176">
        <f t="shared" si="152"/>
        <v>0</v>
      </c>
      <c r="Y1371" s="666">
        <f>VLOOKUP(H1371,'3-Productie normen'!A:S,13,FALSE)</f>
        <v>0</v>
      </c>
      <c r="Z1371" s="177"/>
      <c r="AB1371" s="138">
        <f t="shared" si="153"/>
        <v>0</v>
      </c>
    </row>
    <row r="1372" spans="1:28" ht="14.1" customHeight="1">
      <c r="A1372" s="152">
        <v>1372</v>
      </c>
      <c r="B1372" s="171" t="s">
        <v>1011</v>
      </c>
      <c r="C1372" s="566" t="s">
        <v>1897</v>
      </c>
      <c r="D1372" s="526">
        <v>0</v>
      </c>
      <c r="E1372" s="526" t="s">
        <v>1019</v>
      </c>
      <c r="F1372" s="184" t="s">
        <v>1028</v>
      </c>
      <c r="G1372" s="184" t="s">
        <v>563</v>
      </c>
      <c r="H1372" s="180" t="s">
        <v>223</v>
      </c>
      <c r="I1372" s="184" t="s">
        <v>113</v>
      </c>
      <c r="J1372" s="649">
        <v>0</v>
      </c>
      <c r="K1372" s="484"/>
      <c r="L1372" s="484"/>
      <c r="M1372" s="484"/>
      <c r="N1372" s="174" t="s">
        <v>223</v>
      </c>
      <c r="O1372" s="174"/>
      <c r="P1372" s="174"/>
      <c r="Q1372" s="174"/>
      <c r="R1372" s="175">
        <f t="shared" si="147"/>
        <v>0</v>
      </c>
      <c r="S1372" s="175">
        <f t="shared" si="148"/>
        <v>0</v>
      </c>
      <c r="T1372" s="175">
        <f t="shared" si="149"/>
        <v>0</v>
      </c>
      <c r="U1372" s="176">
        <f>IF(N1372="nio",0,IF(N1372&gt;0,VLOOKUP(H1372,'3-Productie normen'!A:S,VLOOKUP(N1372,'3-Productie normen'!S:T,2,FALSE),FALSE)))</f>
        <v>0</v>
      </c>
      <c r="V1372" s="176">
        <f t="shared" si="150"/>
        <v>0</v>
      </c>
      <c r="W1372" s="176">
        <f t="shared" si="151"/>
        <v>0</v>
      </c>
      <c r="X1372" s="176">
        <f t="shared" si="152"/>
        <v>0</v>
      </c>
      <c r="Y1372" s="666">
        <f>VLOOKUP(H1372,'3-Productie normen'!A:S,13,FALSE)</f>
        <v>0</v>
      </c>
      <c r="Z1372" s="177"/>
      <c r="AB1372" s="138">
        <f t="shared" si="153"/>
        <v>0</v>
      </c>
    </row>
    <row r="1373" spans="1:28" ht="14.1" customHeight="1">
      <c r="A1373" s="152">
        <v>1373</v>
      </c>
      <c r="B1373" s="171" t="s">
        <v>1011</v>
      </c>
      <c r="C1373" s="566" t="s">
        <v>1897</v>
      </c>
      <c r="D1373" s="526">
        <v>0</v>
      </c>
      <c r="E1373" s="526" t="s">
        <v>1039</v>
      </c>
      <c r="F1373" s="184" t="s">
        <v>1031</v>
      </c>
      <c r="G1373" s="184" t="s">
        <v>300</v>
      </c>
      <c r="H1373" s="180" t="s">
        <v>223</v>
      </c>
      <c r="I1373" s="184" t="s">
        <v>113</v>
      </c>
      <c r="J1373" s="649">
        <v>0</v>
      </c>
      <c r="K1373" s="484"/>
      <c r="L1373" s="484"/>
      <c r="M1373" s="484"/>
      <c r="N1373" s="174" t="s">
        <v>223</v>
      </c>
      <c r="O1373" s="174"/>
      <c r="P1373" s="174"/>
      <c r="Q1373" s="174"/>
      <c r="R1373" s="175">
        <f t="shared" si="147"/>
        <v>0</v>
      </c>
      <c r="S1373" s="175">
        <f t="shared" si="148"/>
        <v>0</v>
      </c>
      <c r="T1373" s="175">
        <f t="shared" si="149"/>
        <v>0</v>
      </c>
      <c r="U1373" s="176">
        <f>IF(N1373="nio",0,IF(N1373&gt;0,VLOOKUP(H1373,'3-Productie normen'!A:S,VLOOKUP(N1373,'3-Productie normen'!S:T,2,FALSE),FALSE)))</f>
        <v>0</v>
      </c>
      <c r="V1373" s="176">
        <f t="shared" si="150"/>
        <v>0</v>
      </c>
      <c r="W1373" s="176">
        <f t="shared" si="151"/>
        <v>0</v>
      </c>
      <c r="X1373" s="176">
        <f t="shared" si="152"/>
        <v>0</v>
      </c>
      <c r="Y1373" s="666">
        <f>VLOOKUP(H1373,'3-Productie normen'!A:S,13,FALSE)</f>
        <v>0</v>
      </c>
      <c r="Z1373" s="177"/>
      <c r="AB1373" s="138">
        <f t="shared" si="153"/>
        <v>0</v>
      </c>
    </row>
    <row r="1374" spans="1:28" ht="14.1" customHeight="1">
      <c r="A1374" s="152">
        <v>1374</v>
      </c>
      <c r="B1374" s="171" t="s">
        <v>1011</v>
      </c>
      <c r="C1374" s="566" t="s">
        <v>1897</v>
      </c>
      <c r="D1374" s="526">
        <v>0</v>
      </c>
      <c r="E1374" s="526" t="s">
        <v>1044</v>
      </c>
      <c r="F1374" s="184" t="s">
        <v>388</v>
      </c>
      <c r="G1374" s="184" t="s">
        <v>388</v>
      </c>
      <c r="H1374" s="180" t="s">
        <v>223</v>
      </c>
      <c r="I1374" s="184" t="s">
        <v>113</v>
      </c>
      <c r="J1374" s="649">
        <v>0</v>
      </c>
      <c r="K1374" s="484"/>
      <c r="L1374" s="484"/>
      <c r="M1374" s="484"/>
      <c r="N1374" s="174" t="s">
        <v>223</v>
      </c>
      <c r="O1374" s="174"/>
      <c r="P1374" s="174"/>
      <c r="Q1374" s="174"/>
      <c r="R1374" s="175">
        <f t="shared" si="147"/>
        <v>0</v>
      </c>
      <c r="S1374" s="175">
        <f t="shared" si="148"/>
        <v>0</v>
      </c>
      <c r="T1374" s="175">
        <f t="shared" si="149"/>
        <v>0</v>
      </c>
      <c r="U1374" s="176">
        <f>IF(N1374="nio",0,IF(N1374&gt;0,VLOOKUP(H1374,'3-Productie normen'!A:S,VLOOKUP(N1374,'3-Productie normen'!S:T,2,FALSE),FALSE)))</f>
        <v>0</v>
      </c>
      <c r="V1374" s="176">
        <f t="shared" si="150"/>
        <v>0</v>
      </c>
      <c r="W1374" s="176">
        <f t="shared" si="151"/>
        <v>0</v>
      </c>
      <c r="X1374" s="176">
        <f t="shared" si="152"/>
        <v>0</v>
      </c>
      <c r="Y1374" s="666">
        <f>VLOOKUP(H1374,'3-Productie normen'!A:S,13,FALSE)</f>
        <v>0</v>
      </c>
      <c r="Z1374" s="177"/>
      <c r="AB1374" s="138">
        <f t="shared" si="153"/>
        <v>0</v>
      </c>
    </row>
    <row r="1375" spans="1:28" ht="14.1" customHeight="1">
      <c r="A1375" s="152">
        <v>1375</v>
      </c>
      <c r="B1375" s="171" t="s">
        <v>1011</v>
      </c>
      <c r="C1375" s="566" t="s">
        <v>1897</v>
      </c>
      <c r="D1375" s="526">
        <v>0</v>
      </c>
      <c r="E1375" s="526" t="s">
        <v>1061</v>
      </c>
      <c r="F1375" s="184" t="s">
        <v>1031</v>
      </c>
      <c r="G1375" s="184" t="s">
        <v>1261</v>
      </c>
      <c r="H1375" s="180" t="s">
        <v>223</v>
      </c>
      <c r="I1375" s="184" t="s">
        <v>113</v>
      </c>
      <c r="J1375" s="649">
        <v>0</v>
      </c>
      <c r="K1375" s="484"/>
      <c r="L1375" s="484"/>
      <c r="M1375" s="484"/>
      <c r="N1375" s="174" t="s">
        <v>223</v>
      </c>
      <c r="O1375" s="174"/>
      <c r="P1375" s="174"/>
      <c r="Q1375" s="174"/>
      <c r="R1375" s="175">
        <f t="shared" si="147"/>
        <v>0</v>
      </c>
      <c r="S1375" s="175">
        <f t="shared" si="148"/>
        <v>0</v>
      </c>
      <c r="T1375" s="175">
        <f t="shared" si="149"/>
        <v>0</v>
      </c>
      <c r="U1375" s="176">
        <f>IF(N1375="nio",0,IF(N1375&gt;0,VLOOKUP(H1375,'3-Productie normen'!A:S,VLOOKUP(N1375,'3-Productie normen'!S:T,2,FALSE),FALSE)))</f>
        <v>0</v>
      </c>
      <c r="V1375" s="176">
        <f t="shared" si="150"/>
        <v>0</v>
      </c>
      <c r="W1375" s="176">
        <f t="shared" si="151"/>
        <v>0</v>
      </c>
      <c r="X1375" s="176">
        <f t="shared" si="152"/>
        <v>0</v>
      </c>
      <c r="Y1375" s="666">
        <f>VLOOKUP(H1375,'3-Productie normen'!A:S,13,FALSE)</f>
        <v>0</v>
      </c>
      <c r="Z1375" s="177"/>
      <c r="AB1375" s="138">
        <f t="shared" si="153"/>
        <v>0</v>
      </c>
    </row>
    <row r="1376" spans="1:28" ht="14.1" customHeight="1">
      <c r="A1376" s="152">
        <v>1376</v>
      </c>
      <c r="B1376" s="171" t="s">
        <v>1011</v>
      </c>
      <c r="C1376" s="566" t="s">
        <v>1897</v>
      </c>
      <c r="D1376" s="526">
        <v>0</v>
      </c>
      <c r="E1376" s="526" t="s">
        <v>1041</v>
      </c>
      <c r="F1376" s="184" t="s">
        <v>1031</v>
      </c>
      <c r="G1376" s="184" t="s">
        <v>1261</v>
      </c>
      <c r="H1376" s="180" t="s">
        <v>223</v>
      </c>
      <c r="I1376" s="184" t="s">
        <v>113</v>
      </c>
      <c r="J1376" s="649">
        <v>0</v>
      </c>
      <c r="K1376" s="484"/>
      <c r="L1376" s="484"/>
      <c r="M1376" s="484"/>
      <c r="N1376" s="174" t="s">
        <v>223</v>
      </c>
      <c r="O1376" s="174"/>
      <c r="P1376" s="174"/>
      <c r="Q1376" s="174"/>
      <c r="R1376" s="175">
        <f t="shared" si="147"/>
        <v>0</v>
      </c>
      <c r="S1376" s="175">
        <f t="shared" si="148"/>
        <v>0</v>
      </c>
      <c r="T1376" s="175">
        <f t="shared" si="149"/>
        <v>0</v>
      </c>
      <c r="U1376" s="176">
        <f>IF(N1376="nio",0,IF(N1376&gt;0,VLOOKUP(H1376,'3-Productie normen'!A:S,VLOOKUP(N1376,'3-Productie normen'!S:T,2,FALSE),FALSE)))</f>
        <v>0</v>
      </c>
      <c r="V1376" s="176">
        <f t="shared" si="150"/>
        <v>0</v>
      </c>
      <c r="W1376" s="176">
        <f t="shared" si="151"/>
        <v>0</v>
      </c>
      <c r="X1376" s="176">
        <f t="shared" si="152"/>
        <v>0</v>
      </c>
      <c r="Y1376" s="666">
        <f>VLOOKUP(H1376,'3-Productie normen'!A:S,13,FALSE)</f>
        <v>0</v>
      </c>
      <c r="Z1376" s="177"/>
      <c r="AB1376" s="138">
        <f t="shared" si="153"/>
        <v>0</v>
      </c>
    </row>
    <row r="1377" spans="1:28" ht="14.1" customHeight="1">
      <c r="A1377" s="152">
        <v>1377</v>
      </c>
      <c r="B1377" s="171" t="s">
        <v>1012</v>
      </c>
      <c r="C1377" s="566" t="s">
        <v>1909</v>
      </c>
      <c r="D1377" s="526">
        <v>0</v>
      </c>
      <c r="E1377" s="526" t="s">
        <v>1191</v>
      </c>
      <c r="F1377" s="184" t="s">
        <v>1020</v>
      </c>
      <c r="G1377" s="184" t="s">
        <v>1755</v>
      </c>
      <c r="H1377" s="184" t="s">
        <v>1020</v>
      </c>
      <c r="I1377" s="184" t="s">
        <v>114</v>
      </c>
      <c r="J1377" s="649">
        <v>4253</v>
      </c>
      <c r="K1377" s="484"/>
      <c r="L1377" s="484"/>
      <c r="M1377" s="484"/>
      <c r="N1377" s="174">
        <v>52</v>
      </c>
      <c r="O1377" s="174"/>
      <c r="P1377" s="174"/>
      <c r="Q1377" s="174"/>
      <c r="R1377" s="175" t="e">
        <f t="shared" si="147"/>
        <v>#DIV/0!</v>
      </c>
      <c r="S1377" s="175">
        <f t="shared" si="148"/>
        <v>0</v>
      </c>
      <c r="T1377" s="175">
        <f t="shared" si="149"/>
        <v>0</v>
      </c>
      <c r="U1377" s="176">
        <f>IF(N1377="nio",0,IF(N1377&gt;0,VLOOKUP(H1377,'3-Productie normen'!A:S,VLOOKUP(N1377,'3-Productie normen'!S:T,2,FALSE),FALSE)))</f>
        <v>0</v>
      </c>
      <c r="V1377" s="176">
        <f t="shared" si="150"/>
        <v>0</v>
      </c>
      <c r="W1377" s="176">
        <f t="shared" si="151"/>
        <v>0</v>
      </c>
      <c r="X1377" s="176">
        <f t="shared" si="152"/>
        <v>0</v>
      </c>
      <c r="Y1377" s="666">
        <f>VLOOKUP(H1377,'3-Productie normen'!A:S,13,FALSE)</f>
        <v>6</v>
      </c>
      <c r="Z1377" s="177"/>
      <c r="AB1377" s="138">
        <f t="shared" si="153"/>
        <v>221156</v>
      </c>
    </row>
    <row r="1378" spans="1:28" ht="14.1" customHeight="1">
      <c r="A1378" s="152">
        <v>1378</v>
      </c>
      <c r="B1378" s="171" t="s">
        <v>1012</v>
      </c>
      <c r="C1378" s="566" t="s">
        <v>1909</v>
      </c>
      <c r="D1378" s="526">
        <v>0</v>
      </c>
      <c r="E1378" s="526" t="s">
        <v>1193</v>
      </c>
      <c r="F1378" s="184" t="s">
        <v>1020</v>
      </c>
      <c r="G1378" s="184" t="s">
        <v>1756</v>
      </c>
      <c r="H1378" s="184" t="s">
        <v>1020</v>
      </c>
      <c r="I1378" s="184" t="s">
        <v>114</v>
      </c>
      <c r="J1378" s="649">
        <v>4180</v>
      </c>
      <c r="K1378" s="484"/>
      <c r="L1378" s="484"/>
      <c r="M1378" s="484"/>
      <c r="N1378" s="174">
        <v>52</v>
      </c>
      <c r="O1378" s="174"/>
      <c r="P1378" s="174"/>
      <c r="Q1378" s="174"/>
      <c r="R1378" s="175" t="e">
        <f t="shared" si="147"/>
        <v>#DIV/0!</v>
      </c>
      <c r="S1378" s="175">
        <f t="shared" si="148"/>
        <v>0</v>
      </c>
      <c r="T1378" s="175">
        <f t="shared" si="149"/>
        <v>0</v>
      </c>
      <c r="U1378" s="176">
        <f>IF(N1378="nio",0,IF(N1378&gt;0,VLOOKUP(H1378,'3-Productie normen'!A:S,VLOOKUP(N1378,'3-Productie normen'!S:T,2,FALSE),FALSE)))</f>
        <v>0</v>
      </c>
      <c r="V1378" s="176">
        <f t="shared" si="150"/>
        <v>0</v>
      </c>
      <c r="W1378" s="176">
        <f t="shared" si="151"/>
        <v>0</v>
      </c>
      <c r="X1378" s="176">
        <f t="shared" si="152"/>
        <v>0</v>
      </c>
      <c r="Y1378" s="666">
        <f>VLOOKUP(H1378,'3-Productie normen'!A:S,13,FALSE)</f>
        <v>6</v>
      </c>
      <c r="Z1378" s="177"/>
      <c r="AB1378" s="138">
        <f t="shared" si="153"/>
        <v>217360</v>
      </c>
    </row>
    <row r="1379" spans="1:28" ht="14.1" customHeight="1">
      <c r="A1379" s="152">
        <v>1379</v>
      </c>
      <c r="B1379" s="171" t="s">
        <v>1012</v>
      </c>
      <c r="C1379" s="566" t="s">
        <v>1909</v>
      </c>
      <c r="D1379" s="526">
        <v>0</v>
      </c>
      <c r="E1379" s="526" t="s">
        <v>1210</v>
      </c>
      <c r="F1379" s="184" t="s">
        <v>1046</v>
      </c>
      <c r="G1379" s="184" t="s">
        <v>1757</v>
      </c>
      <c r="H1379" s="137" t="s">
        <v>1856</v>
      </c>
      <c r="I1379" s="184" t="s">
        <v>1156</v>
      </c>
      <c r="J1379" s="649">
        <v>80</v>
      </c>
      <c r="K1379" s="484"/>
      <c r="L1379" s="484"/>
      <c r="M1379" s="484"/>
      <c r="N1379" s="174">
        <v>52</v>
      </c>
      <c r="O1379" s="174"/>
      <c r="P1379" s="174"/>
      <c r="Q1379" s="174"/>
      <c r="R1379" s="175" t="e">
        <f t="shared" si="147"/>
        <v>#DIV/0!</v>
      </c>
      <c r="S1379" s="175">
        <f t="shared" si="148"/>
        <v>0</v>
      </c>
      <c r="T1379" s="175">
        <f t="shared" si="149"/>
        <v>0</v>
      </c>
      <c r="U1379" s="176">
        <f>IF(N1379="nio",0,IF(N1379&gt;0,VLOOKUP(H1379,'3-Productie normen'!A:S,VLOOKUP(N1379,'3-Productie normen'!S:T,2,FALSE),FALSE)))</f>
        <v>0</v>
      </c>
      <c r="V1379" s="176">
        <f t="shared" si="150"/>
        <v>0</v>
      </c>
      <c r="W1379" s="176">
        <f t="shared" si="151"/>
        <v>0</v>
      </c>
      <c r="X1379" s="176">
        <f t="shared" si="152"/>
        <v>0</v>
      </c>
      <c r="Y1379" s="666">
        <f>VLOOKUP(H1379,'3-Productie normen'!A:S,13,FALSE)</f>
        <v>5</v>
      </c>
      <c r="Z1379" s="177"/>
      <c r="AB1379" s="138">
        <f t="shared" si="153"/>
        <v>4160</v>
      </c>
    </row>
    <row r="1380" spans="1:28" ht="14.1" customHeight="1">
      <c r="A1380" s="152">
        <v>1380</v>
      </c>
      <c r="B1380" s="171" t="s">
        <v>1012</v>
      </c>
      <c r="C1380" s="566" t="s">
        <v>1909</v>
      </c>
      <c r="D1380" s="526">
        <v>0</v>
      </c>
      <c r="E1380" s="526" t="s">
        <v>1195</v>
      </c>
      <c r="F1380" s="184" t="s">
        <v>1196</v>
      </c>
      <c r="G1380" s="184" t="s">
        <v>1197</v>
      </c>
      <c r="H1380" s="184" t="s">
        <v>1020</v>
      </c>
      <c r="I1380" s="184" t="s">
        <v>114</v>
      </c>
      <c r="J1380" s="649">
        <v>74</v>
      </c>
      <c r="K1380" s="484"/>
      <c r="L1380" s="484"/>
      <c r="M1380" s="484"/>
      <c r="N1380" s="174">
        <v>52</v>
      </c>
      <c r="O1380" s="174"/>
      <c r="P1380" s="174"/>
      <c r="Q1380" s="174"/>
      <c r="R1380" s="175" t="e">
        <f t="shared" si="147"/>
        <v>#DIV/0!</v>
      </c>
      <c r="S1380" s="175">
        <f t="shared" si="148"/>
        <v>0</v>
      </c>
      <c r="T1380" s="175">
        <f t="shared" si="149"/>
        <v>0</v>
      </c>
      <c r="U1380" s="176">
        <f>IF(N1380="nio",0,IF(N1380&gt;0,VLOOKUP(H1380,'3-Productie normen'!A:S,VLOOKUP(N1380,'3-Productie normen'!S:T,2,FALSE),FALSE)))</f>
        <v>0</v>
      </c>
      <c r="V1380" s="176">
        <f t="shared" si="150"/>
        <v>0</v>
      </c>
      <c r="W1380" s="176">
        <f t="shared" si="151"/>
        <v>0</v>
      </c>
      <c r="X1380" s="176">
        <f t="shared" si="152"/>
        <v>0</v>
      </c>
      <c r="Y1380" s="666">
        <f>VLOOKUP(H1380,'3-Productie normen'!A:S,13,FALSE)</f>
        <v>6</v>
      </c>
      <c r="Z1380" s="177"/>
      <c r="AB1380" s="138">
        <f t="shared" si="153"/>
        <v>3848</v>
      </c>
    </row>
    <row r="1381" spans="1:28" ht="14.1" customHeight="1">
      <c r="A1381" s="152">
        <v>1381</v>
      </c>
      <c r="B1381" s="171" t="s">
        <v>1012</v>
      </c>
      <c r="C1381" s="566" t="s">
        <v>1909</v>
      </c>
      <c r="D1381" s="526">
        <v>0</v>
      </c>
      <c r="E1381" s="526" t="s">
        <v>1200</v>
      </c>
      <c r="F1381" s="184" t="s">
        <v>1166</v>
      </c>
      <c r="G1381" s="184" t="s">
        <v>1429</v>
      </c>
      <c r="H1381" s="184" t="s">
        <v>1856</v>
      </c>
      <c r="I1381" s="184" t="s">
        <v>114</v>
      </c>
      <c r="J1381" s="649">
        <v>64</v>
      </c>
      <c r="K1381" s="484"/>
      <c r="L1381" s="484"/>
      <c r="M1381" s="484"/>
      <c r="N1381" s="174">
        <v>52</v>
      </c>
      <c r="O1381" s="174"/>
      <c r="P1381" s="174"/>
      <c r="Q1381" s="174"/>
      <c r="R1381" s="175" t="e">
        <f t="shared" si="147"/>
        <v>#DIV/0!</v>
      </c>
      <c r="S1381" s="175">
        <f t="shared" si="148"/>
        <v>0</v>
      </c>
      <c r="T1381" s="175">
        <f t="shared" si="149"/>
        <v>0</v>
      </c>
      <c r="U1381" s="176">
        <f>IF(N1381="nio",0,IF(N1381&gt;0,VLOOKUP(H1381,'3-Productie normen'!A:S,VLOOKUP(N1381,'3-Productie normen'!S:T,2,FALSE),FALSE)))</f>
        <v>0</v>
      </c>
      <c r="V1381" s="176">
        <f t="shared" si="150"/>
        <v>0</v>
      </c>
      <c r="W1381" s="176">
        <f t="shared" si="151"/>
        <v>0</v>
      </c>
      <c r="X1381" s="176">
        <f t="shared" si="152"/>
        <v>0</v>
      </c>
      <c r="Y1381" s="666">
        <f>VLOOKUP(H1381,'3-Productie normen'!A:S,13,FALSE)</f>
        <v>5</v>
      </c>
      <c r="Z1381" s="177"/>
      <c r="AB1381" s="138">
        <f t="shared" si="153"/>
        <v>3328</v>
      </c>
    </row>
    <row r="1382" spans="1:28" ht="14.1" customHeight="1">
      <c r="A1382" s="152">
        <v>1382</v>
      </c>
      <c r="B1382" s="171" t="s">
        <v>1012</v>
      </c>
      <c r="C1382" s="566" t="s">
        <v>1909</v>
      </c>
      <c r="D1382" s="526">
        <v>0</v>
      </c>
      <c r="E1382" s="526" t="s">
        <v>1202</v>
      </c>
      <c r="F1382" s="184" t="s">
        <v>1046</v>
      </c>
      <c r="G1382" s="184" t="s">
        <v>1758</v>
      </c>
      <c r="H1382" s="137" t="s">
        <v>1856</v>
      </c>
      <c r="I1382" s="184" t="s">
        <v>114</v>
      </c>
      <c r="J1382" s="649">
        <v>30</v>
      </c>
      <c r="K1382" s="484"/>
      <c r="L1382" s="484"/>
      <c r="M1382" s="484"/>
      <c r="N1382" s="174">
        <v>52</v>
      </c>
      <c r="O1382" s="174"/>
      <c r="P1382" s="174"/>
      <c r="Q1382" s="174"/>
      <c r="R1382" s="175" t="e">
        <f t="shared" si="147"/>
        <v>#DIV/0!</v>
      </c>
      <c r="S1382" s="175">
        <f t="shared" si="148"/>
        <v>0</v>
      </c>
      <c r="T1382" s="175">
        <f t="shared" si="149"/>
        <v>0</v>
      </c>
      <c r="U1382" s="176">
        <f>IF(N1382="nio",0,IF(N1382&gt;0,VLOOKUP(H1382,'3-Productie normen'!A:S,VLOOKUP(N1382,'3-Productie normen'!S:T,2,FALSE),FALSE)))</f>
        <v>0</v>
      </c>
      <c r="V1382" s="176">
        <f t="shared" si="150"/>
        <v>0</v>
      </c>
      <c r="W1382" s="176">
        <f t="shared" si="151"/>
        <v>0</v>
      </c>
      <c r="X1382" s="176">
        <f t="shared" si="152"/>
        <v>0</v>
      </c>
      <c r="Y1382" s="666">
        <f>VLOOKUP(H1382,'3-Productie normen'!A:S,13,FALSE)</f>
        <v>5</v>
      </c>
      <c r="Z1382" s="177"/>
      <c r="AB1382" s="138">
        <f t="shared" si="153"/>
        <v>1560</v>
      </c>
    </row>
    <row r="1383" spans="1:28" ht="14.1" customHeight="1">
      <c r="A1383" s="152">
        <v>1383</v>
      </c>
      <c r="B1383" s="171" t="s">
        <v>1012</v>
      </c>
      <c r="C1383" s="566" t="s">
        <v>1909</v>
      </c>
      <c r="D1383" s="526">
        <v>0</v>
      </c>
      <c r="E1383" s="526" t="s">
        <v>1198</v>
      </c>
      <c r="F1383" s="184" t="s">
        <v>281</v>
      </c>
      <c r="G1383" s="184" t="s">
        <v>300</v>
      </c>
      <c r="H1383" s="173" t="s">
        <v>1857</v>
      </c>
      <c r="I1383" s="184" t="s">
        <v>114</v>
      </c>
      <c r="J1383" s="649">
        <v>2.5</v>
      </c>
      <c r="K1383" s="484"/>
      <c r="L1383" s="484"/>
      <c r="M1383" s="484"/>
      <c r="N1383" s="174">
        <v>52</v>
      </c>
      <c r="O1383" s="174"/>
      <c r="P1383" s="174"/>
      <c r="Q1383" s="174"/>
      <c r="R1383" s="175" t="e">
        <f t="shared" si="147"/>
        <v>#DIV/0!</v>
      </c>
      <c r="S1383" s="175">
        <f t="shared" si="148"/>
        <v>0</v>
      </c>
      <c r="T1383" s="175">
        <f t="shared" si="149"/>
        <v>0</v>
      </c>
      <c r="U1383" s="176">
        <f>IF(N1383="nio",0,IF(N1383&gt;0,VLOOKUP(H1383,'3-Productie normen'!A:S,VLOOKUP(N1383,'3-Productie normen'!S:T,2,FALSE),FALSE)))</f>
        <v>0</v>
      </c>
      <c r="V1383" s="176">
        <f t="shared" si="150"/>
        <v>0</v>
      </c>
      <c r="W1383" s="176">
        <f t="shared" si="151"/>
        <v>0</v>
      </c>
      <c r="X1383" s="176">
        <f t="shared" si="152"/>
        <v>0</v>
      </c>
      <c r="Y1383" s="666">
        <f>VLOOKUP(H1383,'3-Productie normen'!A:S,13,FALSE)</f>
        <v>1</v>
      </c>
      <c r="Z1383" s="177"/>
      <c r="AB1383" s="138">
        <f t="shared" si="153"/>
        <v>130</v>
      </c>
    </row>
    <row r="1384" spans="1:28" ht="14.1" customHeight="1">
      <c r="A1384" s="152">
        <v>1384</v>
      </c>
      <c r="B1384" s="171" t="s">
        <v>1012</v>
      </c>
      <c r="C1384" s="566" t="s">
        <v>1909</v>
      </c>
      <c r="D1384" s="526">
        <v>0</v>
      </c>
      <c r="E1384" s="526" t="s">
        <v>1206</v>
      </c>
      <c r="F1384" s="184" t="s">
        <v>309</v>
      </c>
      <c r="G1384" s="184" t="s">
        <v>1759</v>
      </c>
      <c r="H1384" s="137" t="s">
        <v>18</v>
      </c>
      <c r="I1384" s="184" t="s">
        <v>114</v>
      </c>
      <c r="J1384" s="649">
        <v>1.5</v>
      </c>
      <c r="K1384" s="484"/>
      <c r="L1384" s="484"/>
      <c r="M1384" s="484"/>
      <c r="N1384" s="174">
        <v>52</v>
      </c>
      <c r="O1384" s="174"/>
      <c r="P1384" s="174"/>
      <c r="Q1384" s="174"/>
      <c r="R1384" s="175" t="e">
        <f t="shared" si="147"/>
        <v>#DIV/0!</v>
      </c>
      <c r="S1384" s="175">
        <f t="shared" si="148"/>
        <v>0</v>
      </c>
      <c r="T1384" s="175">
        <f t="shared" si="149"/>
        <v>0</v>
      </c>
      <c r="U1384" s="176">
        <f>IF(N1384="nio",0,IF(N1384&gt;0,VLOOKUP(H1384,'3-Productie normen'!A:S,VLOOKUP(N1384,'3-Productie normen'!S:T,2,FALSE),FALSE)))</f>
        <v>0</v>
      </c>
      <c r="V1384" s="176">
        <f t="shared" si="150"/>
        <v>0</v>
      </c>
      <c r="W1384" s="176">
        <f t="shared" si="151"/>
        <v>0</v>
      </c>
      <c r="X1384" s="176">
        <f t="shared" si="152"/>
        <v>0</v>
      </c>
      <c r="Y1384" s="666">
        <f>VLOOKUP(H1384,'3-Productie normen'!A:S,13,FALSE)</f>
        <v>3</v>
      </c>
      <c r="Z1384" s="177"/>
      <c r="AB1384" s="138">
        <f t="shared" si="153"/>
        <v>78</v>
      </c>
    </row>
    <row r="1385" spans="1:28" ht="14.1" customHeight="1">
      <c r="A1385" s="152">
        <v>1385</v>
      </c>
      <c r="B1385" s="171" t="s">
        <v>1013</v>
      </c>
      <c r="C1385" s="566" t="s">
        <v>1905</v>
      </c>
      <c r="D1385" s="526">
        <v>-2</v>
      </c>
      <c r="E1385" s="526">
        <v>-2001</v>
      </c>
      <c r="F1385" s="184" t="s">
        <v>1020</v>
      </c>
      <c r="G1385" s="184" t="s">
        <v>1397</v>
      </c>
      <c r="H1385" s="184" t="s">
        <v>1020</v>
      </c>
      <c r="I1385" s="184" t="s">
        <v>114</v>
      </c>
      <c r="J1385" s="649">
        <v>11500</v>
      </c>
      <c r="K1385" s="484"/>
      <c r="L1385" s="484"/>
      <c r="M1385" s="484"/>
      <c r="N1385" s="174">
        <v>52</v>
      </c>
      <c r="O1385" s="174"/>
      <c r="P1385" s="174"/>
      <c r="Q1385" s="174"/>
      <c r="R1385" s="175" t="e">
        <f t="shared" si="147"/>
        <v>#DIV/0!</v>
      </c>
      <c r="S1385" s="175">
        <f t="shared" si="148"/>
        <v>0</v>
      </c>
      <c r="T1385" s="175">
        <f t="shared" si="149"/>
        <v>0</v>
      </c>
      <c r="U1385" s="176">
        <f>IF(N1385="nio",0,IF(N1385&gt;0,VLOOKUP(H1385,'3-Productie normen'!A:S,VLOOKUP(N1385,'3-Productie normen'!S:T,2,FALSE),FALSE)))</f>
        <v>0</v>
      </c>
      <c r="V1385" s="176">
        <f t="shared" si="150"/>
        <v>0</v>
      </c>
      <c r="W1385" s="176">
        <f t="shared" si="151"/>
        <v>0</v>
      </c>
      <c r="X1385" s="176">
        <f t="shared" si="152"/>
        <v>0</v>
      </c>
      <c r="Y1385" s="666">
        <f>VLOOKUP(H1385,'3-Productie normen'!A:S,13,FALSE)</f>
        <v>6</v>
      </c>
      <c r="Z1385" s="177"/>
      <c r="AB1385" s="138">
        <f t="shared" si="153"/>
        <v>598000</v>
      </c>
    </row>
    <row r="1386" spans="1:28" ht="14.1" customHeight="1">
      <c r="A1386" s="152">
        <v>1386</v>
      </c>
      <c r="B1386" s="171" t="s">
        <v>1013</v>
      </c>
      <c r="C1386" s="566" t="s">
        <v>1905</v>
      </c>
      <c r="D1386" s="526">
        <v>-1</v>
      </c>
      <c r="E1386" s="526">
        <v>-1001</v>
      </c>
      <c r="F1386" s="184" t="s">
        <v>1020</v>
      </c>
      <c r="G1386" s="184" t="s">
        <v>1403</v>
      </c>
      <c r="H1386" s="184" t="s">
        <v>1020</v>
      </c>
      <c r="I1386" s="184" t="s">
        <v>114</v>
      </c>
      <c r="J1386" s="649">
        <v>11000</v>
      </c>
      <c r="K1386" s="484"/>
      <c r="L1386" s="484"/>
      <c r="M1386" s="484"/>
      <c r="N1386" s="174">
        <v>52</v>
      </c>
      <c r="O1386" s="174"/>
      <c r="P1386" s="174"/>
      <c r="Q1386" s="174"/>
      <c r="R1386" s="175" t="e">
        <f t="shared" si="147"/>
        <v>#DIV/0!</v>
      </c>
      <c r="S1386" s="175">
        <f t="shared" si="148"/>
        <v>0</v>
      </c>
      <c r="T1386" s="175">
        <f t="shared" si="149"/>
        <v>0</v>
      </c>
      <c r="U1386" s="176">
        <f>IF(N1386="nio",0,IF(N1386&gt;0,VLOOKUP(H1386,'3-Productie normen'!A:S,VLOOKUP(N1386,'3-Productie normen'!S:T,2,FALSE),FALSE)))</f>
        <v>0</v>
      </c>
      <c r="V1386" s="176">
        <f t="shared" si="150"/>
        <v>0</v>
      </c>
      <c r="W1386" s="176">
        <f t="shared" si="151"/>
        <v>0</v>
      </c>
      <c r="X1386" s="176">
        <f t="shared" si="152"/>
        <v>0</v>
      </c>
      <c r="Y1386" s="666">
        <f>VLOOKUP(H1386,'3-Productie normen'!A:S,13,FALSE)</f>
        <v>6</v>
      </c>
      <c r="Z1386" s="177"/>
      <c r="AB1386" s="138">
        <f t="shared" si="153"/>
        <v>572000</v>
      </c>
    </row>
    <row r="1387" spans="1:28" ht="14.1" customHeight="1">
      <c r="A1387" s="152">
        <v>1387</v>
      </c>
      <c r="B1387" s="171" t="s">
        <v>1013</v>
      </c>
      <c r="C1387" s="566" t="s">
        <v>1905</v>
      </c>
      <c r="D1387" s="526">
        <v>-1</v>
      </c>
      <c r="E1387" s="526">
        <v>-1006</v>
      </c>
      <c r="F1387" s="184" t="s">
        <v>1196</v>
      </c>
      <c r="G1387" s="184" t="s">
        <v>1760</v>
      </c>
      <c r="H1387" s="184" t="s">
        <v>1020</v>
      </c>
      <c r="I1387" s="184" t="s">
        <v>114</v>
      </c>
      <c r="J1387" s="649">
        <v>130</v>
      </c>
      <c r="K1387" s="484"/>
      <c r="L1387" s="484"/>
      <c r="M1387" s="484"/>
      <c r="N1387" s="174">
        <v>52</v>
      </c>
      <c r="O1387" s="174"/>
      <c r="P1387" s="174"/>
      <c r="Q1387" s="174"/>
      <c r="R1387" s="175" t="e">
        <f t="shared" si="147"/>
        <v>#DIV/0!</v>
      </c>
      <c r="S1387" s="175">
        <f t="shared" si="148"/>
        <v>0</v>
      </c>
      <c r="T1387" s="175">
        <f t="shared" si="149"/>
        <v>0</v>
      </c>
      <c r="U1387" s="176">
        <f>IF(N1387="nio",0,IF(N1387&gt;0,VLOOKUP(H1387,'3-Productie normen'!A:S,VLOOKUP(N1387,'3-Productie normen'!S:T,2,FALSE),FALSE)))</f>
        <v>0</v>
      </c>
      <c r="V1387" s="176">
        <f t="shared" si="150"/>
        <v>0</v>
      </c>
      <c r="W1387" s="176">
        <f t="shared" si="151"/>
        <v>0</v>
      </c>
      <c r="X1387" s="176">
        <f t="shared" si="152"/>
        <v>0</v>
      </c>
      <c r="Y1387" s="666">
        <f>VLOOKUP(H1387,'3-Productie normen'!A:S,13,FALSE)</f>
        <v>6</v>
      </c>
      <c r="Z1387" s="177"/>
      <c r="AB1387" s="138">
        <f t="shared" si="153"/>
        <v>6760</v>
      </c>
    </row>
    <row r="1388" spans="1:28" ht="14.1" customHeight="1">
      <c r="A1388" s="152">
        <v>1388</v>
      </c>
      <c r="B1388" s="171" t="s">
        <v>1013</v>
      </c>
      <c r="C1388" s="566" t="s">
        <v>1905</v>
      </c>
      <c r="D1388" s="526">
        <v>-1</v>
      </c>
      <c r="E1388" s="526">
        <v>-1002</v>
      </c>
      <c r="F1388" s="184" t="s">
        <v>1166</v>
      </c>
      <c r="G1388" s="184" t="s">
        <v>1761</v>
      </c>
      <c r="H1388" s="184" t="s">
        <v>1856</v>
      </c>
      <c r="I1388" s="184" t="s">
        <v>113</v>
      </c>
      <c r="J1388" s="649">
        <v>30</v>
      </c>
      <c r="K1388" s="484"/>
      <c r="L1388" s="484"/>
      <c r="M1388" s="484"/>
      <c r="N1388" s="174">
        <v>52</v>
      </c>
      <c r="O1388" s="174"/>
      <c r="P1388" s="174"/>
      <c r="Q1388" s="174"/>
      <c r="R1388" s="175" t="e">
        <f t="shared" si="147"/>
        <v>#DIV/0!</v>
      </c>
      <c r="S1388" s="175">
        <f t="shared" si="148"/>
        <v>0</v>
      </c>
      <c r="T1388" s="175">
        <f t="shared" si="149"/>
        <v>0</v>
      </c>
      <c r="U1388" s="176">
        <f>IF(N1388="nio",0,IF(N1388&gt;0,VLOOKUP(H1388,'3-Productie normen'!A:S,VLOOKUP(N1388,'3-Productie normen'!S:T,2,FALSE),FALSE)))</f>
        <v>0</v>
      </c>
      <c r="V1388" s="176">
        <f t="shared" si="150"/>
        <v>0</v>
      </c>
      <c r="W1388" s="176">
        <f t="shared" si="151"/>
        <v>0</v>
      </c>
      <c r="X1388" s="176">
        <f t="shared" si="152"/>
        <v>0</v>
      </c>
      <c r="Y1388" s="666">
        <f>VLOOKUP(H1388,'3-Productie normen'!A:S,13,FALSE)</f>
        <v>5</v>
      </c>
      <c r="Z1388" s="177"/>
      <c r="AB1388" s="138">
        <f t="shared" si="153"/>
        <v>1560</v>
      </c>
    </row>
    <row r="1389" spans="1:28" ht="14.1" customHeight="1">
      <c r="A1389" s="152">
        <v>1389</v>
      </c>
      <c r="B1389" s="171" t="s">
        <v>1013</v>
      </c>
      <c r="C1389" s="566" t="s">
        <v>1905</v>
      </c>
      <c r="D1389" s="526">
        <v>-2</v>
      </c>
      <c r="E1389" s="526">
        <v>-2002</v>
      </c>
      <c r="F1389" s="184" t="s">
        <v>1166</v>
      </c>
      <c r="G1389" s="184" t="s">
        <v>1762</v>
      </c>
      <c r="H1389" s="184" t="s">
        <v>1856</v>
      </c>
      <c r="I1389" s="184" t="s">
        <v>113</v>
      </c>
      <c r="J1389" s="649">
        <v>30</v>
      </c>
      <c r="K1389" s="484"/>
      <c r="L1389" s="484"/>
      <c r="M1389" s="484"/>
      <c r="N1389" s="174">
        <v>52</v>
      </c>
      <c r="O1389" s="174"/>
      <c r="P1389" s="174"/>
      <c r="Q1389" s="174"/>
      <c r="R1389" s="175" t="e">
        <f t="shared" si="147"/>
        <v>#DIV/0!</v>
      </c>
      <c r="S1389" s="175">
        <f t="shared" si="148"/>
        <v>0</v>
      </c>
      <c r="T1389" s="175">
        <f t="shared" si="149"/>
        <v>0</v>
      </c>
      <c r="U1389" s="176">
        <f>IF(N1389="nio",0,IF(N1389&gt;0,VLOOKUP(H1389,'3-Productie normen'!A:S,VLOOKUP(N1389,'3-Productie normen'!S:T,2,FALSE),FALSE)))</f>
        <v>0</v>
      </c>
      <c r="V1389" s="176">
        <f t="shared" si="150"/>
        <v>0</v>
      </c>
      <c r="W1389" s="176">
        <f t="shared" si="151"/>
        <v>0</v>
      </c>
      <c r="X1389" s="176">
        <f t="shared" si="152"/>
        <v>0</v>
      </c>
      <c r="Y1389" s="666">
        <f>VLOOKUP(H1389,'3-Productie normen'!A:S,13,FALSE)</f>
        <v>5</v>
      </c>
      <c r="Z1389" s="177"/>
      <c r="AB1389" s="138">
        <f t="shared" si="153"/>
        <v>1560</v>
      </c>
    </row>
    <row r="1390" spans="1:28" ht="14.1" customHeight="1">
      <c r="A1390" s="152">
        <v>1390</v>
      </c>
      <c r="B1390" s="171" t="s">
        <v>1013</v>
      </c>
      <c r="C1390" s="566" t="s">
        <v>1905</v>
      </c>
      <c r="D1390" s="526">
        <v>-1</v>
      </c>
      <c r="E1390" s="526">
        <v>-1007</v>
      </c>
      <c r="F1390" s="184" t="s">
        <v>281</v>
      </c>
      <c r="G1390" s="184" t="s">
        <v>1763</v>
      </c>
      <c r="H1390" s="173" t="s">
        <v>1857</v>
      </c>
      <c r="I1390" s="184" t="s">
        <v>113</v>
      </c>
      <c r="J1390" s="649">
        <v>12</v>
      </c>
      <c r="K1390" s="484"/>
      <c r="L1390" s="484"/>
      <c r="M1390" s="484"/>
      <c r="N1390" s="174">
        <v>52</v>
      </c>
      <c r="O1390" s="174"/>
      <c r="P1390" s="174"/>
      <c r="Q1390" s="174"/>
      <c r="R1390" s="175" t="e">
        <f t="shared" si="147"/>
        <v>#DIV/0!</v>
      </c>
      <c r="S1390" s="175">
        <f t="shared" si="148"/>
        <v>0</v>
      </c>
      <c r="T1390" s="175">
        <f t="shared" si="149"/>
        <v>0</v>
      </c>
      <c r="U1390" s="176">
        <f>IF(N1390="nio",0,IF(N1390&gt;0,VLOOKUP(H1390,'3-Productie normen'!A:S,VLOOKUP(N1390,'3-Productie normen'!S:T,2,FALSE),FALSE)))</f>
        <v>0</v>
      </c>
      <c r="V1390" s="176">
        <f t="shared" si="150"/>
        <v>0</v>
      </c>
      <c r="W1390" s="176">
        <f t="shared" si="151"/>
        <v>0</v>
      </c>
      <c r="X1390" s="176">
        <f t="shared" si="152"/>
        <v>0</v>
      </c>
      <c r="Y1390" s="666">
        <f>VLOOKUP(H1390,'3-Productie normen'!A:S,13,FALSE)</f>
        <v>1</v>
      </c>
      <c r="Z1390" s="177"/>
      <c r="AB1390" s="138">
        <f t="shared" si="153"/>
        <v>624</v>
      </c>
    </row>
    <row r="1391" spans="1:28" ht="14.1" customHeight="1">
      <c r="A1391" s="152">
        <v>1391</v>
      </c>
      <c r="B1391" s="171" t="s">
        <v>1013</v>
      </c>
      <c r="C1391" s="566" t="s">
        <v>1905</v>
      </c>
      <c r="D1391" s="526">
        <v>-1</v>
      </c>
      <c r="E1391" s="526">
        <v>-1005</v>
      </c>
      <c r="F1391" s="184" t="s">
        <v>906</v>
      </c>
      <c r="G1391" s="184" t="s">
        <v>1764</v>
      </c>
      <c r="H1391" s="184" t="s">
        <v>1856</v>
      </c>
      <c r="I1391" s="184" t="s">
        <v>113</v>
      </c>
      <c r="J1391" s="649">
        <v>11.199999809265099</v>
      </c>
      <c r="K1391" s="484"/>
      <c r="L1391" s="484"/>
      <c r="M1391" s="484"/>
      <c r="N1391" s="174">
        <v>52</v>
      </c>
      <c r="O1391" s="174"/>
      <c r="P1391" s="174"/>
      <c r="Q1391" s="174"/>
      <c r="R1391" s="175" t="e">
        <f t="shared" si="147"/>
        <v>#DIV/0!</v>
      </c>
      <c r="S1391" s="175">
        <f t="shared" si="148"/>
        <v>0</v>
      </c>
      <c r="T1391" s="175">
        <f t="shared" si="149"/>
        <v>0</v>
      </c>
      <c r="U1391" s="176">
        <f>IF(N1391="nio",0,IF(N1391&gt;0,VLOOKUP(H1391,'3-Productie normen'!A:S,VLOOKUP(N1391,'3-Productie normen'!S:T,2,FALSE),FALSE)))</f>
        <v>0</v>
      </c>
      <c r="V1391" s="176">
        <f t="shared" si="150"/>
        <v>0</v>
      </c>
      <c r="W1391" s="176">
        <f t="shared" si="151"/>
        <v>0</v>
      </c>
      <c r="X1391" s="176">
        <f t="shared" si="152"/>
        <v>0</v>
      </c>
      <c r="Y1391" s="666">
        <f>VLOOKUP(H1391,'3-Productie normen'!A:S,13,FALSE)</f>
        <v>5</v>
      </c>
      <c r="Z1391" s="177"/>
      <c r="AB1391" s="138">
        <f t="shared" si="153"/>
        <v>582.39999008178518</v>
      </c>
    </row>
    <row r="1392" spans="1:28" ht="14.1" customHeight="1">
      <c r="A1392" s="152">
        <v>1392</v>
      </c>
      <c r="B1392" s="171" t="s">
        <v>1013</v>
      </c>
      <c r="C1392" s="566" t="s">
        <v>1905</v>
      </c>
      <c r="D1392" s="526">
        <v>-1</v>
      </c>
      <c r="E1392" s="526">
        <v>-1010</v>
      </c>
      <c r="F1392" s="184" t="s">
        <v>1166</v>
      </c>
      <c r="G1392" s="184" t="s">
        <v>1765</v>
      </c>
      <c r="H1392" s="184" t="s">
        <v>1856</v>
      </c>
      <c r="I1392" s="184" t="s">
        <v>113</v>
      </c>
      <c r="J1392" s="649">
        <v>10.3999996185303</v>
      </c>
      <c r="K1392" s="484"/>
      <c r="L1392" s="484"/>
      <c r="M1392" s="484"/>
      <c r="N1392" s="174">
        <v>52</v>
      </c>
      <c r="O1392" s="174"/>
      <c r="P1392" s="174"/>
      <c r="Q1392" s="174"/>
      <c r="R1392" s="175" t="e">
        <f t="shared" si="147"/>
        <v>#DIV/0!</v>
      </c>
      <c r="S1392" s="175">
        <f t="shared" si="148"/>
        <v>0</v>
      </c>
      <c r="T1392" s="175">
        <f t="shared" si="149"/>
        <v>0</v>
      </c>
      <c r="U1392" s="176">
        <f>IF(N1392="nio",0,IF(N1392&gt;0,VLOOKUP(H1392,'3-Productie normen'!A:S,VLOOKUP(N1392,'3-Productie normen'!S:T,2,FALSE),FALSE)))</f>
        <v>0</v>
      </c>
      <c r="V1392" s="176">
        <f t="shared" si="150"/>
        <v>0</v>
      </c>
      <c r="W1392" s="176">
        <f t="shared" si="151"/>
        <v>0</v>
      </c>
      <c r="X1392" s="176">
        <f t="shared" si="152"/>
        <v>0</v>
      </c>
      <c r="Y1392" s="666">
        <f>VLOOKUP(H1392,'3-Productie normen'!A:S,13,FALSE)</f>
        <v>5</v>
      </c>
      <c r="Z1392" s="177"/>
      <c r="AB1392" s="138">
        <f t="shared" si="153"/>
        <v>540.79998016357558</v>
      </c>
    </row>
    <row r="1393" spans="1:28" ht="14.1" customHeight="1">
      <c r="A1393" s="152">
        <v>1393</v>
      </c>
      <c r="B1393" s="171" t="s">
        <v>1013</v>
      </c>
      <c r="C1393" s="566" t="s">
        <v>1905</v>
      </c>
      <c r="D1393" s="526">
        <v>-1</v>
      </c>
      <c r="E1393" s="526" t="s">
        <v>1766</v>
      </c>
      <c r="F1393" s="184" t="s">
        <v>355</v>
      </c>
      <c r="G1393" s="184" t="s">
        <v>401</v>
      </c>
      <c r="H1393" s="137" t="s">
        <v>368</v>
      </c>
      <c r="I1393" s="184" t="s">
        <v>114</v>
      </c>
      <c r="J1393" s="649">
        <v>10.3999996185303</v>
      </c>
      <c r="K1393" s="484"/>
      <c r="L1393" s="484"/>
      <c r="M1393" s="484"/>
      <c r="N1393" s="174">
        <v>52</v>
      </c>
      <c r="O1393" s="174"/>
      <c r="P1393" s="174"/>
      <c r="Q1393" s="174"/>
      <c r="R1393" s="175" t="e">
        <f t="shared" si="147"/>
        <v>#DIV/0!</v>
      </c>
      <c r="S1393" s="175">
        <f t="shared" si="148"/>
        <v>0</v>
      </c>
      <c r="T1393" s="175">
        <f t="shared" si="149"/>
        <v>0</v>
      </c>
      <c r="U1393" s="176">
        <f>IF(N1393="nio",0,IF(N1393&gt;0,VLOOKUP(H1393,'3-Productie normen'!A:S,VLOOKUP(N1393,'3-Productie normen'!S:T,2,FALSE),FALSE)))</f>
        <v>0</v>
      </c>
      <c r="V1393" s="176">
        <f t="shared" si="150"/>
        <v>0</v>
      </c>
      <c r="W1393" s="176">
        <f t="shared" si="151"/>
        <v>0</v>
      </c>
      <c r="X1393" s="176">
        <f t="shared" si="152"/>
        <v>0</v>
      </c>
      <c r="Y1393" s="666">
        <f>VLOOKUP(H1393,'3-Productie normen'!A:S,13,FALSE)</f>
        <v>5</v>
      </c>
      <c r="Z1393" s="177"/>
      <c r="AB1393" s="138">
        <f t="shared" si="153"/>
        <v>540.79998016357558</v>
      </c>
    </row>
    <row r="1394" spans="1:28" ht="14.1" customHeight="1">
      <c r="A1394" s="152">
        <v>1394</v>
      </c>
      <c r="B1394" s="171" t="s">
        <v>1013</v>
      </c>
      <c r="C1394" s="566" t="s">
        <v>1905</v>
      </c>
      <c r="D1394" s="526">
        <v>-2</v>
      </c>
      <c r="E1394" s="526">
        <v>-2003</v>
      </c>
      <c r="F1394" s="184" t="s">
        <v>1166</v>
      </c>
      <c r="G1394" s="184" t="s">
        <v>1765</v>
      </c>
      <c r="H1394" s="184" t="s">
        <v>1856</v>
      </c>
      <c r="I1394" s="184" t="s">
        <v>113</v>
      </c>
      <c r="J1394" s="649">
        <v>10.3999996185303</v>
      </c>
      <c r="K1394" s="484"/>
      <c r="L1394" s="484"/>
      <c r="M1394" s="484"/>
      <c r="N1394" s="174">
        <v>52</v>
      </c>
      <c r="O1394" s="174"/>
      <c r="P1394" s="174"/>
      <c r="Q1394" s="174"/>
      <c r="R1394" s="175" t="e">
        <f t="shared" si="147"/>
        <v>#DIV/0!</v>
      </c>
      <c r="S1394" s="175">
        <f t="shared" si="148"/>
        <v>0</v>
      </c>
      <c r="T1394" s="175">
        <f t="shared" si="149"/>
        <v>0</v>
      </c>
      <c r="U1394" s="176">
        <f>IF(N1394="nio",0,IF(N1394&gt;0,VLOOKUP(H1394,'3-Productie normen'!A:S,VLOOKUP(N1394,'3-Productie normen'!S:T,2,FALSE),FALSE)))</f>
        <v>0</v>
      </c>
      <c r="V1394" s="176">
        <f t="shared" si="150"/>
        <v>0</v>
      </c>
      <c r="W1394" s="176">
        <f t="shared" si="151"/>
        <v>0</v>
      </c>
      <c r="X1394" s="176">
        <f t="shared" si="152"/>
        <v>0</v>
      </c>
      <c r="Y1394" s="666">
        <f>VLOOKUP(H1394,'3-Productie normen'!A:S,13,FALSE)</f>
        <v>5</v>
      </c>
      <c r="Z1394" s="177"/>
      <c r="AB1394" s="138">
        <f t="shared" si="153"/>
        <v>540.79998016357558</v>
      </c>
    </row>
    <row r="1395" spans="1:28" ht="14.1" customHeight="1">
      <c r="A1395" s="152">
        <v>1395</v>
      </c>
      <c r="B1395" s="171" t="s">
        <v>1013</v>
      </c>
      <c r="C1395" s="566" t="s">
        <v>1905</v>
      </c>
      <c r="D1395" s="526">
        <v>-2</v>
      </c>
      <c r="E1395" s="526" t="s">
        <v>1766</v>
      </c>
      <c r="F1395" s="184" t="s">
        <v>355</v>
      </c>
      <c r="G1395" s="184" t="s">
        <v>401</v>
      </c>
      <c r="H1395" s="137" t="s">
        <v>368</v>
      </c>
      <c r="I1395" s="184" t="s">
        <v>114</v>
      </c>
      <c r="J1395" s="649">
        <v>10.3999996185303</v>
      </c>
      <c r="K1395" s="484"/>
      <c r="L1395" s="484"/>
      <c r="M1395" s="484"/>
      <c r="N1395" s="174">
        <v>52</v>
      </c>
      <c r="O1395" s="174"/>
      <c r="P1395" s="174"/>
      <c r="Q1395" s="174"/>
      <c r="R1395" s="175" t="e">
        <f t="shared" si="147"/>
        <v>#DIV/0!</v>
      </c>
      <c r="S1395" s="175">
        <f t="shared" si="148"/>
        <v>0</v>
      </c>
      <c r="T1395" s="175">
        <f t="shared" si="149"/>
        <v>0</v>
      </c>
      <c r="U1395" s="176">
        <f>IF(N1395="nio",0,IF(N1395&gt;0,VLOOKUP(H1395,'3-Productie normen'!A:S,VLOOKUP(N1395,'3-Productie normen'!S:T,2,FALSE),FALSE)))</f>
        <v>0</v>
      </c>
      <c r="V1395" s="176">
        <f t="shared" si="150"/>
        <v>0</v>
      </c>
      <c r="W1395" s="176">
        <f t="shared" si="151"/>
        <v>0</v>
      </c>
      <c r="X1395" s="176">
        <f t="shared" si="152"/>
        <v>0</v>
      </c>
      <c r="Y1395" s="666">
        <f>VLOOKUP(H1395,'3-Productie normen'!A:S,13,FALSE)</f>
        <v>5</v>
      </c>
      <c r="Z1395" s="177"/>
      <c r="AB1395" s="138">
        <f t="shared" si="153"/>
        <v>540.79998016357558</v>
      </c>
    </row>
    <row r="1396" spans="1:28" ht="14.1" customHeight="1">
      <c r="A1396" s="152">
        <v>1396</v>
      </c>
      <c r="B1396" s="171" t="s">
        <v>1013</v>
      </c>
      <c r="C1396" s="566" t="s">
        <v>1905</v>
      </c>
      <c r="D1396" s="526">
        <v>-1</v>
      </c>
      <c r="E1396" s="526">
        <v>-1003</v>
      </c>
      <c r="F1396" s="184" t="s">
        <v>906</v>
      </c>
      <c r="G1396" s="184" t="s">
        <v>1767</v>
      </c>
      <c r="H1396" s="184" t="s">
        <v>1856</v>
      </c>
      <c r="I1396" s="184" t="s">
        <v>113</v>
      </c>
      <c r="J1396" s="649">
        <v>5.5999999046325701</v>
      </c>
      <c r="K1396" s="484"/>
      <c r="L1396" s="484"/>
      <c r="M1396" s="484"/>
      <c r="N1396" s="174">
        <v>52</v>
      </c>
      <c r="O1396" s="174"/>
      <c r="P1396" s="174"/>
      <c r="Q1396" s="174"/>
      <c r="R1396" s="175" t="e">
        <f t="shared" si="147"/>
        <v>#DIV/0!</v>
      </c>
      <c r="S1396" s="175">
        <f t="shared" si="148"/>
        <v>0</v>
      </c>
      <c r="T1396" s="175">
        <f t="shared" si="149"/>
        <v>0</v>
      </c>
      <c r="U1396" s="176">
        <f>IF(N1396="nio",0,IF(N1396&gt;0,VLOOKUP(H1396,'3-Productie normen'!A:S,VLOOKUP(N1396,'3-Productie normen'!S:T,2,FALSE),FALSE)))</f>
        <v>0</v>
      </c>
      <c r="V1396" s="176">
        <f t="shared" si="150"/>
        <v>0</v>
      </c>
      <c r="W1396" s="176">
        <f t="shared" si="151"/>
        <v>0</v>
      </c>
      <c r="X1396" s="176">
        <f t="shared" si="152"/>
        <v>0</v>
      </c>
      <c r="Y1396" s="666">
        <f>VLOOKUP(H1396,'3-Productie normen'!A:S,13,FALSE)</f>
        <v>5</v>
      </c>
      <c r="Z1396" s="177"/>
      <c r="AB1396" s="138">
        <f t="shared" si="153"/>
        <v>291.19999504089367</v>
      </c>
    </row>
    <row r="1397" spans="1:28" ht="14.1" customHeight="1">
      <c r="A1397" s="152">
        <v>1397</v>
      </c>
      <c r="B1397" s="171" t="s">
        <v>1013</v>
      </c>
      <c r="C1397" s="566" t="s">
        <v>1905</v>
      </c>
      <c r="D1397" s="526">
        <v>-1</v>
      </c>
      <c r="E1397" s="526">
        <v>-1008</v>
      </c>
      <c r="F1397" s="184" t="s">
        <v>313</v>
      </c>
      <c r="G1397" s="184" t="s">
        <v>1768</v>
      </c>
      <c r="H1397" s="184" t="s">
        <v>1859</v>
      </c>
      <c r="I1397" s="184" t="s">
        <v>113</v>
      </c>
      <c r="J1397" s="649">
        <v>4</v>
      </c>
      <c r="K1397" s="484"/>
      <c r="L1397" s="484"/>
      <c r="M1397" s="484"/>
      <c r="N1397" s="174">
        <v>52</v>
      </c>
      <c r="O1397" s="174"/>
      <c r="P1397" s="174"/>
      <c r="Q1397" s="174"/>
      <c r="R1397" s="175" t="e">
        <f t="shared" si="147"/>
        <v>#DIV/0!</v>
      </c>
      <c r="S1397" s="175">
        <f t="shared" si="148"/>
        <v>0</v>
      </c>
      <c r="T1397" s="175">
        <f t="shared" si="149"/>
        <v>0</v>
      </c>
      <c r="U1397" s="176">
        <f>IF(N1397="nio",0,IF(N1397&gt;0,VLOOKUP(H1397,'3-Productie normen'!A:S,VLOOKUP(N1397,'3-Productie normen'!S:T,2,FALSE),FALSE)))</f>
        <v>0</v>
      </c>
      <c r="V1397" s="176">
        <f t="shared" si="150"/>
        <v>0</v>
      </c>
      <c r="W1397" s="176">
        <f t="shared" si="151"/>
        <v>0</v>
      </c>
      <c r="X1397" s="176">
        <f t="shared" si="152"/>
        <v>0</v>
      </c>
      <c r="Y1397" s="666">
        <f>VLOOKUP(H1397,'3-Productie normen'!A:S,13,FALSE)</f>
        <v>2</v>
      </c>
      <c r="Z1397" s="177"/>
      <c r="AB1397" s="138">
        <f t="shared" si="153"/>
        <v>208</v>
      </c>
    </row>
    <row r="1398" spans="1:28" ht="14.1" customHeight="1">
      <c r="A1398" s="152">
        <v>1398</v>
      </c>
      <c r="B1398" s="171" t="s">
        <v>1013</v>
      </c>
      <c r="C1398" s="566" t="s">
        <v>1905</v>
      </c>
      <c r="D1398" s="526">
        <v>-1</v>
      </c>
      <c r="E1398" s="526">
        <v>-1009</v>
      </c>
      <c r="F1398" s="184" t="s">
        <v>309</v>
      </c>
      <c r="G1398" s="184" t="s">
        <v>1427</v>
      </c>
      <c r="H1398" s="137" t="s">
        <v>18</v>
      </c>
      <c r="I1398" s="184" t="s">
        <v>113</v>
      </c>
      <c r="J1398" s="649">
        <v>2</v>
      </c>
      <c r="K1398" s="484"/>
      <c r="L1398" s="484"/>
      <c r="M1398" s="484"/>
      <c r="N1398" s="174">
        <v>52</v>
      </c>
      <c r="O1398" s="174"/>
      <c r="P1398" s="174"/>
      <c r="Q1398" s="174"/>
      <c r="R1398" s="175" t="e">
        <f t="shared" si="147"/>
        <v>#DIV/0!</v>
      </c>
      <c r="S1398" s="175">
        <f t="shared" si="148"/>
        <v>0</v>
      </c>
      <c r="T1398" s="175">
        <f t="shared" si="149"/>
        <v>0</v>
      </c>
      <c r="U1398" s="176">
        <f>IF(N1398="nio",0,IF(N1398&gt;0,VLOOKUP(H1398,'3-Productie normen'!A:S,VLOOKUP(N1398,'3-Productie normen'!S:T,2,FALSE),FALSE)))</f>
        <v>0</v>
      </c>
      <c r="V1398" s="176">
        <f t="shared" si="150"/>
        <v>0</v>
      </c>
      <c r="W1398" s="176">
        <f t="shared" si="151"/>
        <v>0</v>
      </c>
      <c r="X1398" s="176">
        <f t="shared" si="152"/>
        <v>0</v>
      </c>
      <c r="Y1398" s="666">
        <f>VLOOKUP(H1398,'3-Productie normen'!A:S,13,FALSE)</f>
        <v>3</v>
      </c>
      <c r="Z1398" s="177"/>
      <c r="AB1398" s="138">
        <f t="shared" si="153"/>
        <v>104</v>
      </c>
    </row>
    <row r="1399" spans="1:28" ht="14.1" customHeight="1">
      <c r="A1399" s="152">
        <v>1399</v>
      </c>
      <c r="B1399" s="171" t="s">
        <v>1013</v>
      </c>
      <c r="C1399" s="566" t="s">
        <v>1905</v>
      </c>
      <c r="D1399" s="526">
        <v>-1</v>
      </c>
      <c r="E1399" s="526">
        <v>-1004</v>
      </c>
      <c r="F1399" s="184" t="s">
        <v>906</v>
      </c>
      <c r="G1399" s="184" t="s">
        <v>1767</v>
      </c>
      <c r="H1399" s="180" t="s">
        <v>223</v>
      </c>
      <c r="I1399" s="184" t="s">
        <v>113</v>
      </c>
      <c r="J1399" s="649">
        <v>0</v>
      </c>
      <c r="K1399" s="484"/>
      <c r="L1399" s="484"/>
      <c r="M1399" s="484"/>
      <c r="N1399" s="174" t="s">
        <v>223</v>
      </c>
      <c r="O1399" s="174"/>
      <c r="P1399" s="174"/>
      <c r="Q1399" s="174"/>
      <c r="R1399" s="175">
        <f t="shared" si="147"/>
        <v>0</v>
      </c>
      <c r="S1399" s="175">
        <f t="shared" si="148"/>
        <v>0</v>
      </c>
      <c r="T1399" s="175">
        <f t="shared" si="149"/>
        <v>0</v>
      </c>
      <c r="U1399" s="176">
        <f>IF(N1399="nio",0,IF(N1399&gt;0,VLOOKUP(H1399,'3-Productie normen'!A:S,VLOOKUP(N1399,'3-Productie normen'!S:T,2,FALSE),FALSE)))</f>
        <v>0</v>
      </c>
      <c r="V1399" s="176">
        <f t="shared" si="150"/>
        <v>0</v>
      </c>
      <c r="W1399" s="176">
        <f t="shared" si="151"/>
        <v>0</v>
      </c>
      <c r="X1399" s="176">
        <f t="shared" si="152"/>
        <v>0</v>
      </c>
      <c r="Y1399" s="666">
        <f>VLOOKUP(H1399,'3-Productie normen'!A:S,13,FALSE)</f>
        <v>0</v>
      </c>
      <c r="Z1399" s="177"/>
      <c r="AB1399" s="138">
        <f t="shared" si="153"/>
        <v>0</v>
      </c>
    </row>
    <row r="1400" spans="1:28" ht="14.1" customHeight="1">
      <c r="A1400" s="152">
        <v>1400</v>
      </c>
      <c r="B1400" s="171" t="s">
        <v>1013</v>
      </c>
      <c r="C1400" s="566" t="s">
        <v>1905</v>
      </c>
      <c r="D1400" s="526">
        <v>-1</v>
      </c>
      <c r="E1400" s="526" t="s">
        <v>1769</v>
      </c>
      <c r="F1400" s="184" t="s">
        <v>355</v>
      </c>
      <c r="G1400" s="184" t="s">
        <v>401</v>
      </c>
      <c r="H1400" s="180" t="s">
        <v>223</v>
      </c>
      <c r="I1400" s="184" t="s">
        <v>114</v>
      </c>
      <c r="J1400" s="649">
        <v>0</v>
      </c>
      <c r="K1400" s="484"/>
      <c r="L1400" s="484"/>
      <c r="M1400" s="484"/>
      <c r="N1400" s="174" t="s">
        <v>223</v>
      </c>
      <c r="O1400" s="174"/>
      <c r="P1400" s="174"/>
      <c r="Q1400" s="174"/>
      <c r="R1400" s="175">
        <f t="shared" si="147"/>
        <v>0</v>
      </c>
      <c r="S1400" s="175">
        <f t="shared" si="148"/>
        <v>0</v>
      </c>
      <c r="T1400" s="175">
        <f t="shared" si="149"/>
        <v>0</v>
      </c>
      <c r="U1400" s="176">
        <f>IF(N1400="nio",0,IF(N1400&gt;0,VLOOKUP(H1400,'3-Productie normen'!A:S,VLOOKUP(N1400,'3-Productie normen'!S:T,2,FALSE),FALSE)))</f>
        <v>0</v>
      </c>
      <c r="V1400" s="176">
        <f t="shared" si="150"/>
        <v>0</v>
      </c>
      <c r="W1400" s="176">
        <f t="shared" si="151"/>
        <v>0</v>
      </c>
      <c r="X1400" s="176">
        <f t="shared" si="152"/>
        <v>0</v>
      </c>
      <c r="Y1400" s="666">
        <f>VLOOKUP(H1400,'3-Productie normen'!A:S,13,FALSE)</f>
        <v>0</v>
      </c>
      <c r="Z1400" s="177"/>
      <c r="AB1400" s="138">
        <f t="shared" si="153"/>
        <v>0</v>
      </c>
    </row>
    <row r="1401" spans="1:28" ht="14.1" customHeight="1">
      <c r="A1401" s="152">
        <v>1401</v>
      </c>
      <c r="B1401" s="171" t="s">
        <v>1013</v>
      </c>
      <c r="C1401" s="566" t="s">
        <v>1905</v>
      </c>
      <c r="D1401" s="526">
        <v>-1</v>
      </c>
      <c r="E1401" s="526" t="s">
        <v>1770</v>
      </c>
      <c r="F1401" s="184" t="s">
        <v>355</v>
      </c>
      <c r="G1401" s="184" t="s">
        <v>401</v>
      </c>
      <c r="H1401" s="180" t="s">
        <v>223</v>
      </c>
      <c r="I1401" s="184" t="s">
        <v>114</v>
      </c>
      <c r="J1401" s="649">
        <v>0</v>
      </c>
      <c r="K1401" s="484"/>
      <c r="L1401" s="484"/>
      <c r="M1401" s="484"/>
      <c r="N1401" s="174" t="s">
        <v>223</v>
      </c>
      <c r="O1401" s="174"/>
      <c r="P1401" s="174"/>
      <c r="Q1401" s="174"/>
      <c r="R1401" s="175">
        <f t="shared" si="147"/>
        <v>0</v>
      </c>
      <c r="S1401" s="175">
        <f t="shared" si="148"/>
        <v>0</v>
      </c>
      <c r="T1401" s="175">
        <f t="shared" si="149"/>
        <v>0</v>
      </c>
      <c r="U1401" s="176">
        <f>IF(N1401="nio",0,IF(N1401&gt;0,VLOOKUP(H1401,'3-Productie normen'!A:S,VLOOKUP(N1401,'3-Productie normen'!S:T,2,FALSE),FALSE)))</f>
        <v>0</v>
      </c>
      <c r="V1401" s="176">
        <f t="shared" si="150"/>
        <v>0</v>
      </c>
      <c r="W1401" s="176">
        <f t="shared" si="151"/>
        <v>0</v>
      </c>
      <c r="X1401" s="176">
        <f t="shared" si="152"/>
        <v>0</v>
      </c>
      <c r="Y1401" s="666">
        <f>VLOOKUP(H1401,'3-Productie normen'!A:S,13,FALSE)</f>
        <v>0</v>
      </c>
      <c r="Z1401" s="177"/>
      <c r="AB1401" s="138">
        <f t="shared" si="153"/>
        <v>0</v>
      </c>
    </row>
    <row r="1402" spans="1:28" ht="14.1" customHeight="1">
      <c r="A1402" s="152">
        <v>1402</v>
      </c>
      <c r="B1402" s="171" t="s">
        <v>1013</v>
      </c>
      <c r="C1402" s="566" t="s">
        <v>1905</v>
      </c>
      <c r="D1402" s="526">
        <v>-1</v>
      </c>
      <c r="E1402" s="526" t="s">
        <v>1771</v>
      </c>
      <c r="F1402" s="184" t="s">
        <v>355</v>
      </c>
      <c r="G1402" s="184" t="s">
        <v>401</v>
      </c>
      <c r="H1402" s="180" t="s">
        <v>223</v>
      </c>
      <c r="I1402" s="184" t="s">
        <v>114</v>
      </c>
      <c r="J1402" s="649">
        <v>0</v>
      </c>
      <c r="K1402" s="484"/>
      <c r="L1402" s="484"/>
      <c r="M1402" s="484"/>
      <c r="N1402" s="174" t="s">
        <v>223</v>
      </c>
      <c r="O1402" s="174"/>
      <c r="P1402" s="174"/>
      <c r="Q1402" s="174"/>
      <c r="R1402" s="175">
        <f t="shared" si="147"/>
        <v>0</v>
      </c>
      <c r="S1402" s="175">
        <f t="shared" si="148"/>
        <v>0</v>
      </c>
      <c r="T1402" s="175">
        <f t="shared" si="149"/>
        <v>0</v>
      </c>
      <c r="U1402" s="176">
        <f>IF(N1402="nio",0,IF(N1402&gt;0,VLOOKUP(H1402,'3-Productie normen'!A:S,VLOOKUP(N1402,'3-Productie normen'!S:T,2,FALSE),FALSE)))</f>
        <v>0</v>
      </c>
      <c r="V1402" s="176">
        <f t="shared" si="150"/>
        <v>0</v>
      </c>
      <c r="W1402" s="176">
        <f t="shared" si="151"/>
        <v>0</v>
      </c>
      <c r="X1402" s="176">
        <f t="shared" si="152"/>
        <v>0</v>
      </c>
      <c r="Y1402" s="666">
        <f>VLOOKUP(H1402,'3-Productie normen'!A:S,13,FALSE)</f>
        <v>0</v>
      </c>
      <c r="Z1402" s="177"/>
      <c r="AB1402" s="138">
        <f t="shared" si="153"/>
        <v>0</v>
      </c>
    </row>
    <row r="1403" spans="1:28" ht="14.1" customHeight="1">
      <c r="A1403" s="152">
        <v>1403</v>
      </c>
      <c r="B1403" s="171" t="s">
        <v>1013</v>
      </c>
      <c r="C1403" s="566" t="s">
        <v>1905</v>
      </c>
      <c r="D1403" s="526">
        <v>-1</v>
      </c>
      <c r="E1403" s="526" t="s">
        <v>1772</v>
      </c>
      <c r="F1403" s="184" t="s">
        <v>355</v>
      </c>
      <c r="G1403" s="184" t="s">
        <v>401</v>
      </c>
      <c r="H1403" s="180" t="s">
        <v>223</v>
      </c>
      <c r="I1403" s="184" t="s">
        <v>114</v>
      </c>
      <c r="J1403" s="649">
        <v>0</v>
      </c>
      <c r="K1403" s="484"/>
      <c r="L1403" s="484"/>
      <c r="M1403" s="484"/>
      <c r="N1403" s="174" t="s">
        <v>223</v>
      </c>
      <c r="O1403" s="174"/>
      <c r="P1403" s="174"/>
      <c r="Q1403" s="174"/>
      <c r="R1403" s="175">
        <f t="shared" si="147"/>
        <v>0</v>
      </c>
      <c r="S1403" s="175">
        <f t="shared" si="148"/>
        <v>0</v>
      </c>
      <c r="T1403" s="175">
        <f t="shared" si="149"/>
        <v>0</v>
      </c>
      <c r="U1403" s="176">
        <f>IF(N1403="nio",0,IF(N1403&gt;0,VLOOKUP(H1403,'3-Productie normen'!A:S,VLOOKUP(N1403,'3-Productie normen'!S:T,2,FALSE),FALSE)))</f>
        <v>0</v>
      </c>
      <c r="V1403" s="176">
        <f t="shared" si="150"/>
        <v>0</v>
      </c>
      <c r="W1403" s="176">
        <f t="shared" si="151"/>
        <v>0</v>
      </c>
      <c r="X1403" s="176">
        <f t="shared" si="152"/>
        <v>0</v>
      </c>
      <c r="Y1403" s="666">
        <f>VLOOKUP(H1403,'3-Productie normen'!A:S,13,FALSE)</f>
        <v>0</v>
      </c>
      <c r="Z1403" s="177"/>
      <c r="AB1403" s="138">
        <f t="shared" si="153"/>
        <v>0</v>
      </c>
    </row>
    <row r="1404" spans="1:28" ht="14.1" customHeight="1">
      <c r="A1404" s="152">
        <v>1404</v>
      </c>
      <c r="B1404" s="171" t="s">
        <v>1013</v>
      </c>
      <c r="C1404" s="566" t="s">
        <v>1905</v>
      </c>
      <c r="D1404" s="526">
        <v>-1</v>
      </c>
      <c r="E1404" s="526" t="s">
        <v>1773</v>
      </c>
      <c r="F1404" s="184" t="s">
        <v>355</v>
      </c>
      <c r="G1404" s="184" t="s">
        <v>401</v>
      </c>
      <c r="H1404" s="180" t="s">
        <v>223</v>
      </c>
      <c r="I1404" s="184" t="s">
        <v>114</v>
      </c>
      <c r="J1404" s="649">
        <v>0</v>
      </c>
      <c r="K1404" s="484"/>
      <c r="L1404" s="484"/>
      <c r="M1404" s="484"/>
      <c r="N1404" s="174" t="s">
        <v>223</v>
      </c>
      <c r="O1404" s="174"/>
      <c r="P1404" s="174"/>
      <c r="Q1404" s="174"/>
      <c r="R1404" s="175">
        <f t="shared" si="147"/>
        <v>0</v>
      </c>
      <c r="S1404" s="175">
        <f t="shared" si="148"/>
        <v>0</v>
      </c>
      <c r="T1404" s="175">
        <f t="shared" si="149"/>
        <v>0</v>
      </c>
      <c r="U1404" s="176">
        <f>IF(N1404="nio",0,IF(N1404&gt;0,VLOOKUP(H1404,'3-Productie normen'!A:S,VLOOKUP(N1404,'3-Productie normen'!S:T,2,FALSE),FALSE)))</f>
        <v>0</v>
      </c>
      <c r="V1404" s="176">
        <f t="shared" si="150"/>
        <v>0</v>
      </c>
      <c r="W1404" s="176">
        <f t="shared" si="151"/>
        <v>0</v>
      </c>
      <c r="X1404" s="176">
        <f t="shared" si="152"/>
        <v>0</v>
      </c>
      <c r="Y1404" s="666">
        <f>VLOOKUP(H1404,'3-Productie normen'!A:S,13,FALSE)</f>
        <v>0</v>
      </c>
      <c r="Z1404" s="177"/>
      <c r="AB1404" s="138">
        <f t="shared" si="153"/>
        <v>0</v>
      </c>
    </row>
    <row r="1405" spans="1:28" ht="14.1" customHeight="1">
      <c r="A1405" s="152">
        <v>1405</v>
      </c>
      <c r="B1405" s="171" t="s">
        <v>1013</v>
      </c>
      <c r="C1405" s="566" t="s">
        <v>1905</v>
      </c>
      <c r="D1405" s="526">
        <v>-1</v>
      </c>
      <c r="E1405" s="526" t="s">
        <v>1774</v>
      </c>
      <c r="F1405" s="184" t="s">
        <v>355</v>
      </c>
      <c r="G1405" s="184" t="s">
        <v>401</v>
      </c>
      <c r="H1405" s="180" t="s">
        <v>223</v>
      </c>
      <c r="I1405" s="184" t="s">
        <v>114</v>
      </c>
      <c r="J1405" s="649">
        <v>0</v>
      </c>
      <c r="K1405" s="484"/>
      <c r="L1405" s="484"/>
      <c r="M1405" s="484"/>
      <c r="N1405" s="174" t="s">
        <v>223</v>
      </c>
      <c r="O1405" s="174"/>
      <c r="P1405" s="174"/>
      <c r="Q1405" s="174"/>
      <c r="R1405" s="175">
        <f t="shared" si="147"/>
        <v>0</v>
      </c>
      <c r="S1405" s="175">
        <f t="shared" si="148"/>
        <v>0</v>
      </c>
      <c r="T1405" s="175">
        <f t="shared" si="149"/>
        <v>0</v>
      </c>
      <c r="U1405" s="176">
        <f>IF(N1405="nio",0,IF(N1405&gt;0,VLOOKUP(H1405,'3-Productie normen'!A:S,VLOOKUP(N1405,'3-Productie normen'!S:T,2,FALSE),FALSE)))</f>
        <v>0</v>
      </c>
      <c r="V1405" s="176">
        <f t="shared" si="150"/>
        <v>0</v>
      </c>
      <c r="W1405" s="176">
        <f t="shared" si="151"/>
        <v>0</v>
      </c>
      <c r="X1405" s="176">
        <f t="shared" si="152"/>
        <v>0</v>
      </c>
      <c r="Y1405" s="666">
        <f>VLOOKUP(H1405,'3-Productie normen'!A:S,13,FALSE)</f>
        <v>0</v>
      </c>
      <c r="Z1405" s="177"/>
      <c r="AB1405" s="138">
        <f t="shared" si="153"/>
        <v>0</v>
      </c>
    </row>
    <row r="1406" spans="1:28" ht="14.1" customHeight="1">
      <c r="A1406" s="152">
        <v>1406</v>
      </c>
      <c r="B1406" s="171" t="s">
        <v>1013</v>
      </c>
      <c r="C1406" s="566" t="s">
        <v>1905</v>
      </c>
      <c r="D1406" s="526">
        <v>-1</v>
      </c>
      <c r="E1406" s="526" t="s">
        <v>1775</v>
      </c>
      <c r="F1406" s="184" t="s">
        <v>355</v>
      </c>
      <c r="G1406" s="184" t="s">
        <v>401</v>
      </c>
      <c r="H1406" s="180" t="s">
        <v>223</v>
      </c>
      <c r="I1406" s="184" t="s">
        <v>114</v>
      </c>
      <c r="J1406" s="649">
        <v>0</v>
      </c>
      <c r="K1406" s="484"/>
      <c r="L1406" s="484"/>
      <c r="M1406" s="484"/>
      <c r="N1406" s="174" t="s">
        <v>223</v>
      </c>
      <c r="O1406" s="174"/>
      <c r="P1406" s="174"/>
      <c r="Q1406" s="174"/>
      <c r="R1406" s="175">
        <f t="shared" si="147"/>
        <v>0</v>
      </c>
      <c r="S1406" s="175">
        <f t="shared" si="148"/>
        <v>0</v>
      </c>
      <c r="T1406" s="175">
        <f t="shared" si="149"/>
        <v>0</v>
      </c>
      <c r="U1406" s="176">
        <f>IF(N1406="nio",0,IF(N1406&gt;0,VLOOKUP(H1406,'3-Productie normen'!A:S,VLOOKUP(N1406,'3-Productie normen'!S:T,2,FALSE),FALSE)))</f>
        <v>0</v>
      </c>
      <c r="V1406" s="176">
        <f t="shared" si="150"/>
        <v>0</v>
      </c>
      <c r="W1406" s="176">
        <f t="shared" si="151"/>
        <v>0</v>
      </c>
      <c r="X1406" s="176">
        <f t="shared" si="152"/>
        <v>0</v>
      </c>
      <c r="Y1406" s="666">
        <f>VLOOKUP(H1406,'3-Productie normen'!A:S,13,FALSE)</f>
        <v>0</v>
      </c>
      <c r="Z1406" s="177"/>
      <c r="AB1406" s="138">
        <f t="shared" si="153"/>
        <v>0</v>
      </c>
    </row>
    <row r="1407" spans="1:28" ht="14.1" customHeight="1">
      <c r="A1407" s="152">
        <v>1407</v>
      </c>
      <c r="B1407" s="171" t="s">
        <v>1013</v>
      </c>
      <c r="C1407" s="566" t="s">
        <v>1905</v>
      </c>
      <c r="D1407" s="526">
        <v>-1</v>
      </c>
      <c r="E1407" s="526" t="s">
        <v>1776</v>
      </c>
      <c r="F1407" s="184" t="s">
        <v>355</v>
      </c>
      <c r="G1407" s="184" t="s">
        <v>401</v>
      </c>
      <c r="H1407" s="180" t="s">
        <v>223</v>
      </c>
      <c r="I1407" s="184" t="s">
        <v>114</v>
      </c>
      <c r="J1407" s="649">
        <v>0</v>
      </c>
      <c r="K1407" s="484"/>
      <c r="L1407" s="484"/>
      <c r="M1407" s="484"/>
      <c r="N1407" s="174" t="s">
        <v>223</v>
      </c>
      <c r="O1407" s="174"/>
      <c r="P1407" s="174"/>
      <c r="Q1407" s="174"/>
      <c r="R1407" s="175">
        <f t="shared" si="147"/>
        <v>0</v>
      </c>
      <c r="S1407" s="175">
        <f t="shared" si="148"/>
        <v>0</v>
      </c>
      <c r="T1407" s="175">
        <f t="shared" si="149"/>
        <v>0</v>
      </c>
      <c r="U1407" s="176">
        <f>IF(N1407="nio",0,IF(N1407&gt;0,VLOOKUP(H1407,'3-Productie normen'!A:S,VLOOKUP(N1407,'3-Productie normen'!S:T,2,FALSE),FALSE)))</f>
        <v>0</v>
      </c>
      <c r="V1407" s="176">
        <f t="shared" si="150"/>
        <v>0</v>
      </c>
      <c r="W1407" s="176">
        <f t="shared" si="151"/>
        <v>0</v>
      </c>
      <c r="X1407" s="176">
        <f t="shared" si="152"/>
        <v>0</v>
      </c>
      <c r="Y1407" s="666">
        <f>VLOOKUP(H1407,'3-Productie normen'!A:S,13,FALSE)</f>
        <v>0</v>
      </c>
      <c r="Z1407" s="177"/>
      <c r="AB1407" s="138">
        <f t="shared" si="153"/>
        <v>0</v>
      </c>
    </row>
    <row r="1408" spans="1:28" ht="14.1" customHeight="1">
      <c r="A1408" s="152">
        <v>1408</v>
      </c>
      <c r="B1408" s="171" t="s">
        <v>1013</v>
      </c>
      <c r="C1408" s="566" t="s">
        <v>1905</v>
      </c>
      <c r="D1408" s="526">
        <v>-1</v>
      </c>
      <c r="E1408" s="526" t="s">
        <v>1777</v>
      </c>
      <c r="F1408" s="184" t="s">
        <v>355</v>
      </c>
      <c r="G1408" s="184" t="s">
        <v>401</v>
      </c>
      <c r="H1408" s="180" t="s">
        <v>223</v>
      </c>
      <c r="I1408" s="184" t="s">
        <v>114</v>
      </c>
      <c r="J1408" s="649">
        <v>0</v>
      </c>
      <c r="K1408" s="484"/>
      <c r="L1408" s="484"/>
      <c r="M1408" s="484"/>
      <c r="N1408" s="174" t="s">
        <v>223</v>
      </c>
      <c r="O1408" s="174"/>
      <c r="P1408" s="174"/>
      <c r="Q1408" s="174"/>
      <c r="R1408" s="175">
        <f t="shared" si="147"/>
        <v>0</v>
      </c>
      <c r="S1408" s="175">
        <f t="shared" si="148"/>
        <v>0</v>
      </c>
      <c r="T1408" s="175">
        <f t="shared" si="149"/>
        <v>0</v>
      </c>
      <c r="U1408" s="176">
        <f>IF(N1408="nio",0,IF(N1408&gt;0,VLOOKUP(H1408,'3-Productie normen'!A:S,VLOOKUP(N1408,'3-Productie normen'!S:T,2,FALSE),FALSE)))</f>
        <v>0</v>
      </c>
      <c r="V1408" s="176">
        <f t="shared" si="150"/>
        <v>0</v>
      </c>
      <c r="W1408" s="176">
        <f t="shared" si="151"/>
        <v>0</v>
      </c>
      <c r="X1408" s="176">
        <f t="shared" si="152"/>
        <v>0</v>
      </c>
      <c r="Y1408" s="666">
        <f>VLOOKUP(H1408,'3-Productie normen'!A:S,13,FALSE)</f>
        <v>0</v>
      </c>
      <c r="Z1408" s="177"/>
      <c r="AB1408" s="138">
        <f t="shared" si="153"/>
        <v>0</v>
      </c>
    </row>
    <row r="1409" spans="1:28" ht="14.1" customHeight="1">
      <c r="A1409" s="152">
        <v>1409</v>
      </c>
      <c r="B1409" s="171" t="s">
        <v>1013</v>
      </c>
      <c r="C1409" s="566" t="s">
        <v>1905</v>
      </c>
      <c r="D1409" s="526">
        <v>-1</v>
      </c>
      <c r="E1409" s="526" t="s">
        <v>1778</v>
      </c>
      <c r="F1409" s="184" t="s">
        <v>355</v>
      </c>
      <c r="G1409" s="184" t="s">
        <v>401</v>
      </c>
      <c r="H1409" s="180" t="s">
        <v>223</v>
      </c>
      <c r="I1409" s="184" t="s">
        <v>114</v>
      </c>
      <c r="J1409" s="649">
        <v>0</v>
      </c>
      <c r="K1409" s="484"/>
      <c r="L1409" s="484"/>
      <c r="M1409" s="484"/>
      <c r="N1409" s="174" t="s">
        <v>223</v>
      </c>
      <c r="O1409" s="174"/>
      <c r="P1409" s="174"/>
      <c r="Q1409" s="174"/>
      <c r="R1409" s="175">
        <f t="shared" si="147"/>
        <v>0</v>
      </c>
      <c r="S1409" s="175">
        <f t="shared" si="148"/>
        <v>0</v>
      </c>
      <c r="T1409" s="175">
        <f t="shared" si="149"/>
        <v>0</v>
      </c>
      <c r="U1409" s="176">
        <f>IF(N1409="nio",0,IF(N1409&gt;0,VLOOKUP(H1409,'3-Productie normen'!A:S,VLOOKUP(N1409,'3-Productie normen'!S:T,2,FALSE),FALSE)))</f>
        <v>0</v>
      </c>
      <c r="V1409" s="176">
        <f t="shared" si="150"/>
        <v>0</v>
      </c>
      <c r="W1409" s="176">
        <f t="shared" si="151"/>
        <v>0</v>
      </c>
      <c r="X1409" s="176">
        <f t="shared" si="152"/>
        <v>0</v>
      </c>
      <c r="Y1409" s="666">
        <f>VLOOKUP(H1409,'3-Productie normen'!A:S,13,FALSE)</f>
        <v>0</v>
      </c>
      <c r="Z1409" s="177"/>
      <c r="AB1409" s="138">
        <f t="shared" si="153"/>
        <v>0</v>
      </c>
    </row>
    <row r="1410" spans="1:28" ht="14.1" customHeight="1">
      <c r="A1410" s="152">
        <v>1410</v>
      </c>
      <c r="B1410" s="171" t="s">
        <v>1013</v>
      </c>
      <c r="C1410" s="566" t="s">
        <v>1905</v>
      </c>
      <c r="D1410" s="526">
        <v>-2</v>
      </c>
      <c r="E1410" s="526" t="s">
        <v>1769</v>
      </c>
      <c r="F1410" s="184" t="s">
        <v>355</v>
      </c>
      <c r="G1410" s="184" t="s">
        <v>401</v>
      </c>
      <c r="H1410" s="180" t="s">
        <v>223</v>
      </c>
      <c r="I1410" s="184" t="s">
        <v>114</v>
      </c>
      <c r="J1410" s="649">
        <v>0</v>
      </c>
      <c r="K1410" s="484"/>
      <c r="L1410" s="484"/>
      <c r="M1410" s="484"/>
      <c r="N1410" s="174" t="s">
        <v>223</v>
      </c>
      <c r="O1410" s="174"/>
      <c r="P1410" s="174"/>
      <c r="Q1410" s="174"/>
      <c r="R1410" s="175">
        <f t="shared" si="147"/>
        <v>0</v>
      </c>
      <c r="S1410" s="175">
        <f t="shared" si="148"/>
        <v>0</v>
      </c>
      <c r="T1410" s="175">
        <f t="shared" si="149"/>
        <v>0</v>
      </c>
      <c r="U1410" s="176">
        <f>IF(N1410="nio",0,IF(N1410&gt;0,VLOOKUP(H1410,'3-Productie normen'!A:S,VLOOKUP(N1410,'3-Productie normen'!S:T,2,FALSE),FALSE)))</f>
        <v>0</v>
      </c>
      <c r="V1410" s="176">
        <f t="shared" si="150"/>
        <v>0</v>
      </c>
      <c r="W1410" s="176">
        <f t="shared" si="151"/>
        <v>0</v>
      </c>
      <c r="X1410" s="176">
        <f t="shared" si="152"/>
        <v>0</v>
      </c>
      <c r="Y1410" s="666">
        <f>VLOOKUP(H1410,'3-Productie normen'!A:S,13,FALSE)</f>
        <v>0</v>
      </c>
      <c r="Z1410" s="177"/>
      <c r="AB1410" s="138">
        <f t="shared" si="153"/>
        <v>0</v>
      </c>
    </row>
    <row r="1411" spans="1:28" ht="14.1" customHeight="1">
      <c r="A1411" s="152">
        <v>1411</v>
      </c>
      <c r="B1411" s="171" t="s">
        <v>1013</v>
      </c>
      <c r="C1411" s="566" t="s">
        <v>1905</v>
      </c>
      <c r="D1411" s="526">
        <v>-2</v>
      </c>
      <c r="E1411" s="526" t="s">
        <v>1770</v>
      </c>
      <c r="F1411" s="184" t="s">
        <v>355</v>
      </c>
      <c r="G1411" s="184" t="s">
        <v>401</v>
      </c>
      <c r="H1411" s="180" t="s">
        <v>223</v>
      </c>
      <c r="I1411" s="184" t="s">
        <v>114</v>
      </c>
      <c r="J1411" s="649">
        <v>0</v>
      </c>
      <c r="K1411" s="484"/>
      <c r="L1411" s="484"/>
      <c r="M1411" s="484"/>
      <c r="N1411" s="174" t="s">
        <v>223</v>
      </c>
      <c r="O1411" s="174"/>
      <c r="P1411" s="174"/>
      <c r="Q1411" s="174"/>
      <c r="R1411" s="175">
        <f t="shared" si="147"/>
        <v>0</v>
      </c>
      <c r="S1411" s="175">
        <f t="shared" si="148"/>
        <v>0</v>
      </c>
      <c r="T1411" s="175">
        <f t="shared" si="149"/>
        <v>0</v>
      </c>
      <c r="U1411" s="176">
        <f>IF(N1411="nio",0,IF(N1411&gt;0,VLOOKUP(H1411,'3-Productie normen'!A:S,VLOOKUP(N1411,'3-Productie normen'!S:T,2,FALSE),FALSE)))</f>
        <v>0</v>
      </c>
      <c r="V1411" s="176">
        <f t="shared" si="150"/>
        <v>0</v>
      </c>
      <c r="W1411" s="176">
        <f t="shared" si="151"/>
        <v>0</v>
      </c>
      <c r="X1411" s="176">
        <f t="shared" si="152"/>
        <v>0</v>
      </c>
      <c r="Y1411" s="666">
        <f>VLOOKUP(H1411,'3-Productie normen'!A:S,13,FALSE)</f>
        <v>0</v>
      </c>
      <c r="Z1411" s="177"/>
      <c r="AB1411" s="138">
        <f t="shared" si="153"/>
        <v>0</v>
      </c>
    </row>
    <row r="1412" spans="1:28" ht="14.1" customHeight="1">
      <c r="A1412" s="152">
        <v>1412</v>
      </c>
      <c r="B1412" s="171" t="s">
        <v>1013</v>
      </c>
      <c r="C1412" s="566" t="s">
        <v>1905</v>
      </c>
      <c r="D1412" s="526">
        <v>-2</v>
      </c>
      <c r="E1412" s="526" t="s">
        <v>1771</v>
      </c>
      <c r="F1412" s="184" t="s">
        <v>355</v>
      </c>
      <c r="G1412" s="184" t="s">
        <v>401</v>
      </c>
      <c r="H1412" s="180" t="s">
        <v>223</v>
      </c>
      <c r="I1412" s="184" t="s">
        <v>114</v>
      </c>
      <c r="J1412" s="649">
        <v>0</v>
      </c>
      <c r="K1412" s="484"/>
      <c r="L1412" s="484"/>
      <c r="M1412" s="484"/>
      <c r="N1412" s="174" t="s">
        <v>223</v>
      </c>
      <c r="O1412" s="174"/>
      <c r="P1412" s="174"/>
      <c r="Q1412" s="174"/>
      <c r="R1412" s="175">
        <f t="shared" si="147"/>
        <v>0</v>
      </c>
      <c r="S1412" s="175">
        <f t="shared" si="148"/>
        <v>0</v>
      </c>
      <c r="T1412" s="175">
        <f t="shared" si="149"/>
        <v>0</v>
      </c>
      <c r="U1412" s="176">
        <f>IF(N1412="nio",0,IF(N1412&gt;0,VLOOKUP(H1412,'3-Productie normen'!A:S,VLOOKUP(N1412,'3-Productie normen'!S:T,2,FALSE),FALSE)))</f>
        <v>0</v>
      </c>
      <c r="V1412" s="176">
        <f t="shared" si="150"/>
        <v>0</v>
      </c>
      <c r="W1412" s="176">
        <f t="shared" si="151"/>
        <v>0</v>
      </c>
      <c r="X1412" s="176">
        <f t="shared" si="152"/>
        <v>0</v>
      </c>
      <c r="Y1412" s="666">
        <f>VLOOKUP(H1412,'3-Productie normen'!A:S,13,FALSE)</f>
        <v>0</v>
      </c>
      <c r="Z1412" s="177"/>
      <c r="AB1412" s="138">
        <f t="shared" si="153"/>
        <v>0</v>
      </c>
    </row>
    <row r="1413" spans="1:28" ht="14.1" customHeight="1">
      <c r="A1413" s="152">
        <v>1413</v>
      </c>
      <c r="B1413" s="171" t="s">
        <v>1013</v>
      </c>
      <c r="C1413" s="566" t="s">
        <v>1905</v>
      </c>
      <c r="D1413" s="526">
        <v>-2</v>
      </c>
      <c r="E1413" s="526" t="s">
        <v>1772</v>
      </c>
      <c r="F1413" s="184" t="s">
        <v>355</v>
      </c>
      <c r="G1413" s="184" t="s">
        <v>401</v>
      </c>
      <c r="H1413" s="180" t="s">
        <v>223</v>
      </c>
      <c r="I1413" s="184" t="s">
        <v>114</v>
      </c>
      <c r="J1413" s="649">
        <v>0</v>
      </c>
      <c r="K1413" s="484"/>
      <c r="L1413" s="484"/>
      <c r="M1413" s="484"/>
      <c r="N1413" s="174" t="s">
        <v>223</v>
      </c>
      <c r="O1413" s="174"/>
      <c r="P1413" s="174"/>
      <c r="Q1413" s="174"/>
      <c r="R1413" s="175">
        <f t="shared" si="147"/>
        <v>0</v>
      </c>
      <c r="S1413" s="175">
        <f t="shared" si="148"/>
        <v>0</v>
      </c>
      <c r="T1413" s="175">
        <f t="shared" si="149"/>
        <v>0</v>
      </c>
      <c r="U1413" s="176">
        <f>IF(N1413="nio",0,IF(N1413&gt;0,VLOOKUP(H1413,'3-Productie normen'!A:S,VLOOKUP(N1413,'3-Productie normen'!S:T,2,FALSE),FALSE)))</f>
        <v>0</v>
      </c>
      <c r="V1413" s="176">
        <f t="shared" si="150"/>
        <v>0</v>
      </c>
      <c r="W1413" s="176">
        <f t="shared" si="151"/>
        <v>0</v>
      </c>
      <c r="X1413" s="176">
        <f t="shared" si="152"/>
        <v>0</v>
      </c>
      <c r="Y1413" s="666">
        <f>VLOOKUP(H1413,'3-Productie normen'!A:S,13,FALSE)</f>
        <v>0</v>
      </c>
      <c r="Z1413" s="177"/>
      <c r="AB1413" s="138">
        <f t="shared" si="153"/>
        <v>0</v>
      </c>
    </row>
    <row r="1414" spans="1:28" ht="14.1" customHeight="1">
      <c r="A1414" s="152">
        <v>1414</v>
      </c>
      <c r="B1414" s="171" t="s">
        <v>1013</v>
      </c>
      <c r="C1414" s="566" t="s">
        <v>1905</v>
      </c>
      <c r="D1414" s="526">
        <v>-2</v>
      </c>
      <c r="E1414" s="526" t="s">
        <v>1773</v>
      </c>
      <c r="F1414" s="184" t="s">
        <v>355</v>
      </c>
      <c r="G1414" s="184" t="s">
        <v>401</v>
      </c>
      <c r="H1414" s="180" t="s">
        <v>223</v>
      </c>
      <c r="I1414" s="184" t="s">
        <v>114</v>
      </c>
      <c r="J1414" s="649">
        <v>0</v>
      </c>
      <c r="K1414" s="484"/>
      <c r="L1414" s="484"/>
      <c r="M1414" s="484"/>
      <c r="N1414" s="174" t="s">
        <v>223</v>
      </c>
      <c r="O1414" s="174"/>
      <c r="P1414" s="174"/>
      <c r="Q1414" s="174"/>
      <c r="R1414" s="175">
        <f t="shared" si="147"/>
        <v>0</v>
      </c>
      <c r="S1414" s="175">
        <f t="shared" si="148"/>
        <v>0</v>
      </c>
      <c r="T1414" s="175">
        <f t="shared" si="149"/>
        <v>0</v>
      </c>
      <c r="U1414" s="176">
        <f>IF(N1414="nio",0,IF(N1414&gt;0,VLOOKUP(H1414,'3-Productie normen'!A:S,VLOOKUP(N1414,'3-Productie normen'!S:T,2,FALSE),FALSE)))</f>
        <v>0</v>
      </c>
      <c r="V1414" s="176">
        <f t="shared" si="150"/>
        <v>0</v>
      </c>
      <c r="W1414" s="176">
        <f t="shared" si="151"/>
        <v>0</v>
      </c>
      <c r="X1414" s="176">
        <f t="shared" si="152"/>
        <v>0</v>
      </c>
      <c r="Y1414" s="666">
        <f>VLOOKUP(H1414,'3-Productie normen'!A:S,13,FALSE)</f>
        <v>0</v>
      </c>
      <c r="Z1414" s="177"/>
      <c r="AB1414" s="138">
        <f t="shared" si="153"/>
        <v>0</v>
      </c>
    </row>
    <row r="1415" spans="1:28" ht="14.1" customHeight="1">
      <c r="A1415" s="152">
        <v>1415</v>
      </c>
      <c r="B1415" s="171" t="s">
        <v>1013</v>
      </c>
      <c r="C1415" s="566" t="s">
        <v>1905</v>
      </c>
      <c r="D1415" s="526">
        <v>-2</v>
      </c>
      <c r="E1415" s="526" t="s">
        <v>1774</v>
      </c>
      <c r="F1415" s="184" t="s">
        <v>355</v>
      </c>
      <c r="G1415" s="184" t="s">
        <v>401</v>
      </c>
      <c r="H1415" s="180" t="s">
        <v>223</v>
      </c>
      <c r="I1415" s="184" t="s">
        <v>114</v>
      </c>
      <c r="J1415" s="649">
        <v>0</v>
      </c>
      <c r="K1415" s="484"/>
      <c r="L1415" s="484"/>
      <c r="M1415" s="484"/>
      <c r="N1415" s="174" t="s">
        <v>223</v>
      </c>
      <c r="O1415" s="174"/>
      <c r="P1415" s="174"/>
      <c r="Q1415" s="174"/>
      <c r="R1415" s="175">
        <f t="shared" si="147"/>
        <v>0</v>
      </c>
      <c r="S1415" s="175">
        <f t="shared" si="148"/>
        <v>0</v>
      </c>
      <c r="T1415" s="175">
        <f t="shared" si="149"/>
        <v>0</v>
      </c>
      <c r="U1415" s="176">
        <f>IF(N1415="nio",0,IF(N1415&gt;0,VLOOKUP(H1415,'3-Productie normen'!A:S,VLOOKUP(N1415,'3-Productie normen'!S:T,2,FALSE),FALSE)))</f>
        <v>0</v>
      </c>
      <c r="V1415" s="176">
        <f t="shared" si="150"/>
        <v>0</v>
      </c>
      <c r="W1415" s="176">
        <f t="shared" si="151"/>
        <v>0</v>
      </c>
      <c r="X1415" s="176">
        <f t="shared" si="152"/>
        <v>0</v>
      </c>
      <c r="Y1415" s="666">
        <f>VLOOKUP(H1415,'3-Productie normen'!A:S,13,FALSE)</f>
        <v>0</v>
      </c>
      <c r="Z1415" s="177"/>
      <c r="AB1415" s="138">
        <f t="shared" si="153"/>
        <v>0</v>
      </c>
    </row>
    <row r="1416" spans="1:28" ht="14.1" customHeight="1">
      <c r="A1416" s="152">
        <v>1416</v>
      </c>
      <c r="B1416" s="171" t="s">
        <v>1013</v>
      </c>
      <c r="C1416" s="566" t="s">
        <v>1905</v>
      </c>
      <c r="D1416" s="526">
        <v>-2</v>
      </c>
      <c r="E1416" s="526" t="s">
        <v>1775</v>
      </c>
      <c r="F1416" s="184" t="s">
        <v>355</v>
      </c>
      <c r="G1416" s="184" t="s">
        <v>401</v>
      </c>
      <c r="H1416" s="180" t="s">
        <v>223</v>
      </c>
      <c r="I1416" s="184" t="s">
        <v>114</v>
      </c>
      <c r="J1416" s="649">
        <v>0</v>
      </c>
      <c r="K1416" s="484"/>
      <c r="L1416" s="484"/>
      <c r="M1416" s="484"/>
      <c r="N1416" s="174" t="s">
        <v>223</v>
      </c>
      <c r="O1416" s="174"/>
      <c r="P1416" s="174"/>
      <c r="Q1416" s="174"/>
      <c r="R1416" s="175">
        <f t="shared" si="147"/>
        <v>0</v>
      </c>
      <c r="S1416" s="175">
        <f t="shared" si="148"/>
        <v>0</v>
      </c>
      <c r="T1416" s="175">
        <f t="shared" si="149"/>
        <v>0</v>
      </c>
      <c r="U1416" s="176">
        <f>IF(N1416="nio",0,IF(N1416&gt;0,VLOOKUP(H1416,'3-Productie normen'!A:S,VLOOKUP(N1416,'3-Productie normen'!S:T,2,FALSE),FALSE)))</f>
        <v>0</v>
      </c>
      <c r="V1416" s="176">
        <f t="shared" si="150"/>
        <v>0</v>
      </c>
      <c r="W1416" s="176">
        <f t="shared" si="151"/>
        <v>0</v>
      </c>
      <c r="X1416" s="176">
        <f t="shared" si="152"/>
        <v>0</v>
      </c>
      <c r="Y1416" s="666">
        <f>VLOOKUP(H1416,'3-Productie normen'!A:S,13,FALSE)</f>
        <v>0</v>
      </c>
      <c r="Z1416" s="177"/>
      <c r="AB1416" s="138">
        <f t="shared" si="153"/>
        <v>0</v>
      </c>
    </row>
    <row r="1417" spans="1:28" ht="14.1" customHeight="1">
      <c r="A1417" s="152">
        <v>1417</v>
      </c>
      <c r="B1417" s="171" t="s">
        <v>1013</v>
      </c>
      <c r="C1417" s="566" t="s">
        <v>1905</v>
      </c>
      <c r="D1417" s="526">
        <v>-2</v>
      </c>
      <c r="E1417" s="526" t="s">
        <v>1776</v>
      </c>
      <c r="F1417" s="184" t="s">
        <v>355</v>
      </c>
      <c r="G1417" s="184" t="s">
        <v>401</v>
      </c>
      <c r="H1417" s="180" t="s">
        <v>223</v>
      </c>
      <c r="I1417" s="184" t="s">
        <v>114</v>
      </c>
      <c r="J1417" s="649">
        <v>0</v>
      </c>
      <c r="K1417" s="484"/>
      <c r="L1417" s="484"/>
      <c r="M1417" s="484"/>
      <c r="N1417" s="174" t="s">
        <v>223</v>
      </c>
      <c r="O1417" s="174"/>
      <c r="P1417" s="174"/>
      <c r="Q1417" s="174"/>
      <c r="R1417" s="175">
        <f t="shared" si="147"/>
        <v>0</v>
      </c>
      <c r="S1417" s="175">
        <f t="shared" si="148"/>
        <v>0</v>
      </c>
      <c r="T1417" s="175">
        <f t="shared" si="149"/>
        <v>0</v>
      </c>
      <c r="U1417" s="176">
        <f>IF(N1417="nio",0,IF(N1417&gt;0,VLOOKUP(H1417,'3-Productie normen'!A:S,VLOOKUP(N1417,'3-Productie normen'!S:T,2,FALSE),FALSE)))</f>
        <v>0</v>
      </c>
      <c r="V1417" s="176">
        <f t="shared" si="150"/>
        <v>0</v>
      </c>
      <c r="W1417" s="176">
        <f t="shared" si="151"/>
        <v>0</v>
      </c>
      <c r="X1417" s="176">
        <f t="shared" si="152"/>
        <v>0</v>
      </c>
      <c r="Y1417" s="666">
        <f>VLOOKUP(H1417,'3-Productie normen'!A:S,13,FALSE)</f>
        <v>0</v>
      </c>
      <c r="Z1417" s="177"/>
      <c r="AB1417" s="138">
        <f t="shared" si="153"/>
        <v>0</v>
      </c>
    </row>
    <row r="1418" spans="1:28" ht="14.1" customHeight="1">
      <c r="A1418" s="152">
        <v>1418</v>
      </c>
      <c r="B1418" s="171" t="s">
        <v>1013</v>
      </c>
      <c r="C1418" s="566" t="s">
        <v>1905</v>
      </c>
      <c r="D1418" s="526">
        <v>-2</v>
      </c>
      <c r="E1418" s="526" t="s">
        <v>1777</v>
      </c>
      <c r="F1418" s="184" t="s">
        <v>355</v>
      </c>
      <c r="G1418" s="184" t="s">
        <v>401</v>
      </c>
      <c r="H1418" s="180" t="s">
        <v>223</v>
      </c>
      <c r="I1418" s="184" t="s">
        <v>114</v>
      </c>
      <c r="J1418" s="649">
        <v>0</v>
      </c>
      <c r="K1418" s="484"/>
      <c r="L1418" s="484"/>
      <c r="M1418" s="484"/>
      <c r="N1418" s="174" t="s">
        <v>223</v>
      </c>
      <c r="O1418" s="174"/>
      <c r="P1418" s="174"/>
      <c r="Q1418" s="174"/>
      <c r="R1418" s="175">
        <f t="shared" ref="R1418:R1481" si="154">IF(N1418="nio",0,IF(N1418&gt;0,N1418*J1418/U1418,0))*K1418</f>
        <v>0</v>
      </c>
      <c r="S1418" s="175">
        <f t="shared" ref="S1418:S1481" si="155">IF(O1418&gt;0,O1418*J1418/V1418,0)*L1418</f>
        <v>0</v>
      </c>
      <c r="T1418" s="175">
        <f t="shared" ref="T1418:T1481" si="156">IF(P1418&gt;0,P1418*J1418/W1418,0)*M1418</f>
        <v>0</v>
      </c>
      <c r="U1418" s="176">
        <f>IF(N1418="nio",0,IF(N1418&gt;0,VLOOKUP(H1418,'3-Productie normen'!A:S,VLOOKUP(N1418,'3-Productie normen'!S:T,2,FALSE),FALSE)))</f>
        <v>0</v>
      </c>
      <c r="V1418" s="176">
        <f t="shared" ref="V1418:V1481" si="157">IF(O1418&gt;0,U1418*$V$8,0)</f>
        <v>0</v>
      </c>
      <c r="W1418" s="176">
        <f t="shared" ref="W1418:W1481" si="158">IF(P1418&gt;0,U1418*$W$8,0)</f>
        <v>0</v>
      </c>
      <c r="X1418" s="176">
        <f t="shared" ref="X1418:X1481" si="159">IF(Q1418&gt;0,U1418*$X$8,0)</f>
        <v>0</v>
      </c>
      <c r="Y1418" s="666">
        <f>VLOOKUP(H1418,'3-Productie normen'!A:S,13,FALSE)</f>
        <v>0</v>
      </c>
      <c r="Z1418" s="177"/>
      <c r="AB1418" s="138">
        <f t="shared" ref="AB1418:AB1481" si="160">SUM(N1418:P1418)*J1418</f>
        <v>0</v>
      </c>
    </row>
    <row r="1419" spans="1:28" ht="14.1" customHeight="1">
      <c r="A1419" s="152">
        <v>1419</v>
      </c>
      <c r="B1419" s="171" t="s">
        <v>1013</v>
      </c>
      <c r="C1419" s="566" t="s">
        <v>1905</v>
      </c>
      <c r="D1419" s="526">
        <v>-2</v>
      </c>
      <c r="E1419" s="526" t="s">
        <v>1778</v>
      </c>
      <c r="F1419" s="184" t="s">
        <v>355</v>
      </c>
      <c r="G1419" s="184" t="s">
        <v>401</v>
      </c>
      <c r="H1419" s="180" t="s">
        <v>223</v>
      </c>
      <c r="I1419" s="184" t="s">
        <v>114</v>
      </c>
      <c r="J1419" s="649">
        <v>0</v>
      </c>
      <c r="K1419" s="484"/>
      <c r="L1419" s="484"/>
      <c r="M1419" s="484"/>
      <c r="N1419" s="174" t="s">
        <v>223</v>
      </c>
      <c r="O1419" s="174"/>
      <c r="P1419" s="174"/>
      <c r="Q1419" s="174"/>
      <c r="R1419" s="175">
        <f t="shared" si="154"/>
        <v>0</v>
      </c>
      <c r="S1419" s="175">
        <f t="shared" si="155"/>
        <v>0</v>
      </c>
      <c r="T1419" s="175">
        <f t="shared" si="156"/>
        <v>0</v>
      </c>
      <c r="U1419" s="176">
        <f>IF(N1419="nio",0,IF(N1419&gt;0,VLOOKUP(H1419,'3-Productie normen'!A:S,VLOOKUP(N1419,'3-Productie normen'!S:T,2,FALSE),FALSE)))</f>
        <v>0</v>
      </c>
      <c r="V1419" s="176">
        <f t="shared" si="157"/>
        <v>0</v>
      </c>
      <c r="W1419" s="176">
        <f t="shared" si="158"/>
        <v>0</v>
      </c>
      <c r="X1419" s="176">
        <f t="shared" si="159"/>
        <v>0</v>
      </c>
      <c r="Y1419" s="666">
        <f>VLOOKUP(H1419,'3-Productie normen'!A:S,13,FALSE)</f>
        <v>0</v>
      </c>
      <c r="Z1419" s="177"/>
      <c r="AB1419" s="138">
        <f t="shared" si="160"/>
        <v>0</v>
      </c>
    </row>
    <row r="1420" spans="1:28" ht="14.1" customHeight="1">
      <c r="A1420" s="152">
        <v>1420</v>
      </c>
      <c r="B1420" s="171" t="s">
        <v>1014</v>
      </c>
      <c r="C1420" s="566" t="s">
        <v>1878</v>
      </c>
      <c r="D1420" s="526">
        <v>0</v>
      </c>
      <c r="E1420" s="526">
        <v>3</v>
      </c>
      <c r="F1420" s="184" t="s">
        <v>1023</v>
      </c>
      <c r="G1420" s="184" t="s">
        <v>1363</v>
      </c>
      <c r="H1420" s="187" t="s">
        <v>116</v>
      </c>
      <c r="I1420" s="184" t="s">
        <v>1075</v>
      </c>
      <c r="J1420" s="649">
        <v>20.200000762939499</v>
      </c>
      <c r="K1420" s="484"/>
      <c r="L1420" s="484"/>
      <c r="M1420" s="484"/>
      <c r="N1420" s="174">
        <v>255</v>
      </c>
      <c r="O1420" s="174"/>
      <c r="P1420" s="174"/>
      <c r="Q1420" s="174"/>
      <c r="R1420" s="175" t="e">
        <f t="shared" si="154"/>
        <v>#DIV/0!</v>
      </c>
      <c r="S1420" s="175">
        <f t="shared" si="155"/>
        <v>0</v>
      </c>
      <c r="T1420" s="175">
        <f t="shared" si="156"/>
        <v>0</v>
      </c>
      <c r="U1420" s="176">
        <f>IF(N1420="nio",0,IF(N1420&gt;0,VLOOKUP(H1420,'3-Productie normen'!A:S,VLOOKUP(N1420,'3-Productie normen'!S:T,2,FALSE),FALSE)))</f>
        <v>0</v>
      </c>
      <c r="V1420" s="176">
        <f t="shared" si="157"/>
        <v>0</v>
      </c>
      <c r="W1420" s="176">
        <f t="shared" si="158"/>
        <v>0</v>
      </c>
      <c r="X1420" s="176">
        <f t="shared" si="159"/>
        <v>0</v>
      </c>
      <c r="Y1420" s="666">
        <f>VLOOKUP(H1420,'3-Productie normen'!A:S,13,FALSE)</f>
        <v>2</v>
      </c>
      <c r="Z1420" s="177"/>
      <c r="AB1420" s="138">
        <f t="shared" si="160"/>
        <v>5151.0001945495724</v>
      </c>
    </row>
    <row r="1421" spans="1:28" ht="14.1" customHeight="1">
      <c r="A1421" s="152">
        <v>1421</v>
      </c>
      <c r="B1421" s="171" t="s">
        <v>1014</v>
      </c>
      <c r="C1421" s="566" t="s">
        <v>1878</v>
      </c>
      <c r="D1421" s="526">
        <v>0</v>
      </c>
      <c r="E1421" s="526"/>
      <c r="F1421" s="184" t="s">
        <v>1028</v>
      </c>
      <c r="G1421" s="184"/>
      <c r="H1421" s="180" t="s">
        <v>223</v>
      </c>
      <c r="I1421" s="184" t="s">
        <v>1075</v>
      </c>
      <c r="J1421" s="649">
        <v>12</v>
      </c>
      <c r="K1421" s="484"/>
      <c r="L1421" s="484"/>
      <c r="M1421" s="484"/>
      <c r="N1421" s="174" t="s">
        <v>223</v>
      </c>
      <c r="O1421" s="174"/>
      <c r="P1421" s="174"/>
      <c r="Q1421" s="174"/>
      <c r="R1421" s="175">
        <f t="shared" si="154"/>
        <v>0</v>
      </c>
      <c r="S1421" s="175">
        <f t="shared" si="155"/>
        <v>0</v>
      </c>
      <c r="T1421" s="175">
        <f t="shared" si="156"/>
        <v>0</v>
      </c>
      <c r="U1421" s="176">
        <f>IF(N1421="nio",0,IF(N1421&gt;0,VLOOKUP(H1421,'3-Productie normen'!A:S,VLOOKUP(N1421,'3-Productie normen'!S:T,2,FALSE),FALSE)))</f>
        <v>0</v>
      </c>
      <c r="V1421" s="176">
        <f t="shared" si="157"/>
        <v>0</v>
      </c>
      <c r="W1421" s="176">
        <f t="shared" si="158"/>
        <v>0</v>
      </c>
      <c r="X1421" s="176">
        <f t="shared" si="159"/>
        <v>0</v>
      </c>
      <c r="Y1421" s="666">
        <f>VLOOKUP(H1421,'3-Productie normen'!A:S,13,FALSE)</f>
        <v>0</v>
      </c>
      <c r="Z1421" s="177"/>
      <c r="AB1421" s="138">
        <f t="shared" si="160"/>
        <v>0</v>
      </c>
    </row>
    <row r="1422" spans="1:28" ht="14.1" customHeight="1">
      <c r="A1422" s="152">
        <v>1422</v>
      </c>
      <c r="B1422" s="171" t="s">
        <v>1014</v>
      </c>
      <c r="C1422" s="566" t="s">
        <v>1878</v>
      </c>
      <c r="D1422" s="526">
        <v>0</v>
      </c>
      <c r="E1422" s="526">
        <v>4</v>
      </c>
      <c r="F1422" s="184" t="s">
        <v>112</v>
      </c>
      <c r="G1422" s="184" t="s">
        <v>1779</v>
      </c>
      <c r="H1422" s="184" t="s">
        <v>1</v>
      </c>
      <c r="I1422" s="184" t="s">
        <v>1075</v>
      </c>
      <c r="J1422" s="649">
        <v>8.6000003814697301</v>
      </c>
      <c r="K1422" s="484"/>
      <c r="L1422" s="484"/>
      <c r="M1422" s="484"/>
      <c r="N1422" s="174">
        <v>255</v>
      </c>
      <c r="O1422" s="174"/>
      <c r="P1422" s="174"/>
      <c r="Q1422" s="174"/>
      <c r="R1422" s="175" t="e">
        <f t="shared" si="154"/>
        <v>#DIV/0!</v>
      </c>
      <c r="S1422" s="175">
        <f t="shared" si="155"/>
        <v>0</v>
      </c>
      <c r="T1422" s="175">
        <f t="shared" si="156"/>
        <v>0</v>
      </c>
      <c r="U1422" s="176">
        <f>IF(N1422="nio",0,IF(N1422&gt;0,VLOOKUP(H1422,'3-Productie normen'!A:S,VLOOKUP(N1422,'3-Productie normen'!S:T,2,FALSE),FALSE)))</f>
        <v>0</v>
      </c>
      <c r="V1422" s="176">
        <f t="shared" si="157"/>
        <v>0</v>
      </c>
      <c r="W1422" s="176">
        <f t="shared" si="158"/>
        <v>0</v>
      </c>
      <c r="X1422" s="176">
        <f t="shared" si="159"/>
        <v>0</v>
      </c>
      <c r="Y1422" s="666">
        <f>VLOOKUP(H1422,'3-Productie normen'!A:S,13,FALSE)</f>
        <v>3</v>
      </c>
      <c r="Z1422" s="177"/>
      <c r="AB1422" s="138">
        <f t="shared" si="160"/>
        <v>2193.0000972747812</v>
      </c>
    </row>
    <row r="1423" spans="1:28" ht="14.1" customHeight="1">
      <c r="A1423" s="152">
        <v>1423</v>
      </c>
      <c r="B1423" s="171" t="s">
        <v>1014</v>
      </c>
      <c r="C1423" s="566" t="s">
        <v>1878</v>
      </c>
      <c r="D1423" s="526">
        <v>0</v>
      </c>
      <c r="E1423" s="526">
        <v>6</v>
      </c>
      <c r="F1423" s="184" t="s">
        <v>281</v>
      </c>
      <c r="G1423" s="184"/>
      <c r="H1423" s="173" t="s">
        <v>1857</v>
      </c>
      <c r="I1423" s="184" t="s">
        <v>1075</v>
      </c>
      <c r="J1423" s="649">
        <v>7.4000000953674299</v>
      </c>
      <c r="K1423" s="484"/>
      <c r="L1423" s="484"/>
      <c r="M1423" s="484"/>
      <c r="N1423" s="174">
        <v>255</v>
      </c>
      <c r="O1423" s="174"/>
      <c r="P1423" s="174"/>
      <c r="Q1423" s="174"/>
      <c r="R1423" s="175" t="e">
        <f t="shared" si="154"/>
        <v>#DIV/0!</v>
      </c>
      <c r="S1423" s="175">
        <f t="shared" si="155"/>
        <v>0</v>
      </c>
      <c r="T1423" s="175">
        <f t="shared" si="156"/>
        <v>0</v>
      </c>
      <c r="U1423" s="176">
        <f>IF(N1423="nio",0,IF(N1423&gt;0,VLOOKUP(H1423,'3-Productie normen'!A:S,VLOOKUP(N1423,'3-Productie normen'!S:T,2,FALSE),FALSE)))</f>
        <v>0</v>
      </c>
      <c r="V1423" s="176">
        <f t="shared" si="157"/>
        <v>0</v>
      </c>
      <c r="W1423" s="176">
        <f t="shared" si="158"/>
        <v>0</v>
      </c>
      <c r="X1423" s="176">
        <f t="shared" si="159"/>
        <v>0</v>
      </c>
      <c r="Y1423" s="666">
        <f>VLOOKUP(H1423,'3-Productie normen'!A:S,13,FALSE)</f>
        <v>1</v>
      </c>
      <c r="Z1423" s="177"/>
      <c r="AB1423" s="138">
        <f t="shared" si="160"/>
        <v>1887.0000243186946</v>
      </c>
    </row>
    <row r="1424" spans="1:28" ht="14.1" customHeight="1">
      <c r="A1424" s="152">
        <v>1424</v>
      </c>
      <c r="B1424" s="171" t="s">
        <v>1014</v>
      </c>
      <c r="C1424" s="566" t="s">
        <v>1878</v>
      </c>
      <c r="D1424" s="526">
        <v>0</v>
      </c>
      <c r="E1424" s="526">
        <v>15</v>
      </c>
      <c r="F1424" s="184" t="s">
        <v>377</v>
      </c>
      <c r="G1424" s="184"/>
      <c r="H1424" s="184" t="s">
        <v>18</v>
      </c>
      <c r="I1424" s="184" t="s">
        <v>1075</v>
      </c>
      <c r="J1424" s="649">
        <v>4</v>
      </c>
      <c r="K1424" s="484"/>
      <c r="L1424" s="484"/>
      <c r="M1424" s="484"/>
      <c r="N1424" s="174">
        <v>255</v>
      </c>
      <c r="O1424" s="174"/>
      <c r="P1424" s="174"/>
      <c r="Q1424" s="174"/>
      <c r="R1424" s="175" t="e">
        <f t="shared" si="154"/>
        <v>#DIV/0!</v>
      </c>
      <c r="S1424" s="175">
        <f t="shared" si="155"/>
        <v>0</v>
      </c>
      <c r="T1424" s="175">
        <f t="shared" si="156"/>
        <v>0</v>
      </c>
      <c r="U1424" s="176">
        <f>IF(N1424="nio",0,IF(N1424&gt;0,VLOOKUP(H1424,'3-Productie normen'!A:S,VLOOKUP(N1424,'3-Productie normen'!S:T,2,FALSE),FALSE)))</f>
        <v>0</v>
      </c>
      <c r="V1424" s="176">
        <f t="shared" si="157"/>
        <v>0</v>
      </c>
      <c r="W1424" s="176">
        <f t="shared" si="158"/>
        <v>0</v>
      </c>
      <c r="X1424" s="176">
        <f t="shared" si="159"/>
        <v>0</v>
      </c>
      <c r="Y1424" s="666">
        <f>VLOOKUP(H1424,'3-Productie normen'!A:S,13,FALSE)</f>
        <v>3</v>
      </c>
      <c r="Z1424" s="177"/>
      <c r="AB1424" s="138">
        <f t="shared" si="160"/>
        <v>1020</v>
      </c>
    </row>
    <row r="1425" spans="1:28" ht="14.1" customHeight="1">
      <c r="A1425" s="152">
        <v>1425</v>
      </c>
      <c r="B1425" s="171" t="s">
        <v>1014</v>
      </c>
      <c r="C1425" s="566" t="s">
        <v>1878</v>
      </c>
      <c r="D1425" s="526">
        <v>0</v>
      </c>
      <c r="E1425" s="526">
        <v>5</v>
      </c>
      <c r="F1425" s="184" t="s">
        <v>309</v>
      </c>
      <c r="G1425" s="184" t="s">
        <v>1780</v>
      </c>
      <c r="H1425" s="137" t="s">
        <v>18</v>
      </c>
      <c r="I1425" s="184" t="s">
        <v>1075</v>
      </c>
      <c r="J1425" s="649">
        <v>3.2000000476837198</v>
      </c>
      <c r="K1425" s="484"/>
      <c r="L1425" s="484"/>
      <c r="M1425" s="484"/>
      <c r="N1425" s="174">
        <v>255</v>
      </c>
      <c r="O1425" s="174"/>
      <c r="P1425" s="174"/>
      <c r="Q1425" s="174"/>
      <c r="R1425" s="175" t="e">
        <f t="shared" si="154"/>
        <v>#DIV/0!</v>
      </c>
      <c r="S1425" s="175">
        <f t="shared" si="155"/>
        <v>0</v>
      </c>
      <c r="T1425" s="175">
        <f t="shared" si="156"/>
        <v>0</v>
      </c>
      <c r="U1425" s="176">
        <f>IF(N1425="nio",0,IF(N1425&gt;0,VLOOKUP(H1425,'3-Productie normen'!A:S,VLOOKUP(N1425,'3-Productie normen'!S:T,2,FALSE),FALSE)))</f>
        <v>0</v>
      </c>
      <c r="V1425" s="176">
        <f t="shared" si="157"/>
        <v>0</v>
      </c>
      <c r="W1425" s="176">
        <f t="shared" si="158"/>
        <v>0</v>
      </c>
      <c r="X1425" s="176">
        <f t="shared" si="159"/>
        <v>0</v>
      </c>
      <c r="Y1425" s="666">
        <f>VLOOKUP(H1425,'3-Productie normen'!A:S,13,FALSE)</f>
        <v>3</v>
      </c>
      <c r="Z1425" s="177"/>
      <c r="AB1425" s="138">
        <f t="shared" si="160"/>
        <v>816.00001215934856</v>
      </c>
    </row>
    <row r="1426" spans="1:28" ht="14.1" customHeight="1">
      <c r="A1426" s="152">
        <v>1426</v>
      </c>
      <c r="B1426" s="171" t="s">
        <v>1015</v>
      </c>
      <c r="C1426" s="592" t="s">
        <v>2036</v>
      </c>
      <c r="D1426" s="526">
        <v>0</v>
      </c>
      <c r="E1426" s="526" t="s">
        <v>1306</v>
      </c>
      <c r="F1426" s="184" t="s">
        <v>1023</v>
      </c>
      <c r="G1426" s="184" t="s">
        <v>1363</v>
      </c>
      <c r="H1426" s="187" t="s">
        <v>116</v>
      </c>
      <c r="I1426" s="184" t="s">
        <v>111</v>
      </c>
      <c r="J1426" s="649">
        <v>250</v>
      </c>
      <c r="K1426" s="484"/>
      <c r="L1426" s="484"/>
      <c r="M1426" s="484"/>
      <c r="N1426" s="174">
        <v>232</v>
      </c>
      <c r="O1426" s="174"/>
      <c r="P1426" s="174"/>
      <c r="Q1426" s="174"/>
      <c r="R1426" s="175" t="e">
        <f t="shared" si="154"/>
        <v>#DIV/0!</v>
      </c>
      <c r="S1426" s="175">
        <f t="shared" si="155"/>
        <v>0</v>
      </c>
      <c r="T1426" s="175">
        <f t="shared" si="156"/>
        <v>0</v>
      </c>
      <c r="U1426" s="176">
        <f>IF(N1426="nio",0,IF(N1426&gt;0,VLOOKUP(H1426,'3-Productie normen'!A:S,VLOOKUP(N1426,'3-Productie normen'!S:T,2,FALSE),FALSE)))</f>
        <v>0</v>
      </c>
      <c r="V1426" s="176">
        <f t="shared" si="157"/>
        <v>0</v>
      </c>
      <c r="W1426" s="176">
        <f t="shared" si="158"/>
        <v>0</v>
      </c>
      <c r="X1426" s="176">
        <f t="shared" si="159"/>
        <v>0</v>
      </c>
      <c r="Y1426" s="666">
        <f>VLOOKUP(H1426,'3-Productie normen'!A:S,13,FALSE)</f>
        <v>2</v>
      </c>
      <c r="Z1426" s="177"/>
      <c r="AB1426" s="138">
        <f t="shared" si="160"/>
        <v>58000</v>
      </c>
    </row>
    <row r="1427" spans="1:28" ht="14.1" customHeight="1">
      <c r="A1427" s="152">
        <v>1427</v>
      </c>
      <c r="B1427" s="171" t="s">
        <v>1015</v>
      </c>
      <c r="C1427" s="592" t="s">
        <v>2036</v>
      </c>
      <c r="D1427" s="526">
        <v>0</v>
      </c>
      <c r="E1427" s="526" t="s">
        <v>1121</v>
      </c>
      <c r="F1427" s="184" t="s">
        <v>1127</v>
      </c>
      <c r="G1427" s="184" t="s">
        <v>1781</v>
      </c>
      <c r="H1427" s="184" t="s">
        <v>234</v>
      </c>
      <c r="I1427" s="184" t="s">
        <v>111</v>
      </c>
      <c r="J1427" s="649">
        <v>110</v>
      </c>
      <c r="K1427" s="484"/>
      <c r="L1427" s="484"/>
      <c r="M1427" s="484"/>
      <c r="N1427" s="174">
        <v>232</v>
      </c>
      <c r="O1427" s="174"/>
      <c r="P1427" s="174"/>
      <c r="Q1427" s="174"/>
      <c r="R1427" s="175" t="e">
        <f t="shared" si="154"/>
        <v>#DIV/0!</v>
      </c>
      <c r="S1427" s="175">
        <f t="shared" si="155"/>
        <v>0</v>
      </c>
      <c r="T1427" s="175">
        <f t="shared" si="156"/>
        <v>0</v>
      </c>
      <c r="U1427" s="176">
        <f>IF(N1427="nio",0,IF(N1427&gt;0,VLOOKUP(H1427,'3-Productie normen'!A:S,VLOOKUP(N1427,'3-Productie normen'!S:T,2,FALSE),FALSE)))</f>
        <v>0</v>
      </c>
      <c r="V1427" s="176">
        <f t="shared" si="157"/>
        <v>0</v>
      </c>
      <c r="W1427" s="176">
        <f t="shared" si="158"/>
        <v>0</v>
      </c>
      <c r="X1427" s="176">
        <f t="shared" si="159"/>
        <v>0</v>
      </c>
      <c r="Y1427" s="666">
        <f>VLOOKUP(H1427,'3-Productie normen'!A:S,13,FALSE)</f>
        <v>1</v>
      </c>
      <c r="Z1427" s="177"/>
      <c r="AB1427" s="138">
        <f t="shared" si="160"/>
        <v>25520</v>
      </c>
    </row>
    <row r="1428" spans="1:28" ht="14.1" customHeight="1">
      <c r="A1428" s="152">
        <v>1428</v>
      </c>
      <c r="B1428" s="171" t="s">
        <v>1015</v>
      </c>
      <c r="C1428" s="592" t="s">
        <v>2036</v>
      </c>
      <c r="D1428" s="526">
        <v>0</v>
      </c>
      <c r="E1428" s="526" t="s">
        <v>1132</v>
      </c>
      <c r="F1428" s="184" t="s">
        <v>1127</v>
      </c>
      <c r="G1428" s="184" t="s">
        <v>1782</v>
      </c>
      <c r="H1428" s="184" t="s">
        <v>234</v>
      </c>
      <c r="I1428" s="184" t="s">
        <v>111</v>
      </c>
      <c r="J1428" s="649">
        <v>98.599998474121094</v>
      </c>
      <c r="K1428" s="484"/>
      <c r="L1428" s="484"/>
      <c r="M1428" s="484"/>
      <c r="N1428" s="174">
        <v>232</v>
      </c>
      <c r="O1428" s="174"/>
      <c r="P1428" s="174"/>
      <c r="Q1428" s="174"/>
      <c r="R1428" s="175" t="e">
        <f t="shared" si="154"/>
        <v>#DIV/0!</v>
      </c>
      <c r="S1428" s="175">
        <f t="shared" si="155"/>
        <v>0</v>
      </c>
      <c r="T1428" s="175">
        <f t="shared" si="156"/>
        <v>0</v>
      </c>
      <c r="U1428" s="176">
        <f>IF(N1428="nio",0,IF(N1428&gt;0,VLOOKUP(H1428,'3-Productie normen'!A:S,VLOOKUP(N1428,'3-Productie normen'!S:T,2,FALSE),FALSE)))</f>
        <v>0</v>
      </c>
      <c r="V1428" s="176">
        <f t="shared" si="157"/>
        <v>0</v>
      </c>
      <c r="W1428" s="176">
        <f t="shared" si="158"/>
        <v>0</v>
      </c>
      <c r="X1428" s="176">
        <f t="shared" si="159"/>
        <v>0</v>
      </c>
      <c r="Y1428" s="666">
        <f>VLOOKUP(H1428,'3-Productie normen'!A:S,13,FALSE)</f>
        <v>1</v>
      </c>
      <c r="Z1428" s="177"/>
      <c r="AB1428" s="138">
        <f t="shared" si="160"/>
        <v>22875.199645996094</v>
      </c>
    </row>
    <row r="1429" spans="1:28" ht="14.1" customHeight="1">
      <c r="A1429" s="152">
        <v>1429</v>
      </c>
      <c r="B1429" s="171" t="s">
        <v>1015</v>
      </c>
      <c r="C1429" s="592" t="s">
        <v>2036</v>
      </c>
      <c r="D1429" s="526">
        <v>0</v>
      </c>
      <c r="E1429" s="526" t="s">
        <v>1109</v>
      </c>
      <c r="F1429" s="184" t="s">
        <v>1127</v>
      </c>
      <c r="G1429" s="184" t="s">
        <v>609</v>
      </c>
      <c r="H1429" s="184" t="s">
        <v>234</v>
      </c>
      <c r="I1429" s="184" t="s">
        <v>111</v>
      </c>
      <c r="J1429" s="649">
        <v>89.900001525878906</v>
      </c>
      <c r="K1429" s="484"/>
      <c r="L1429" s="484"/>
      <c r="M1429" s="484"/>
      <c r="N1429" s="174">
        <v>232</v>
      </c>
      <c r="O1429" s="174"/>
      <c r="P1429" s="174"/>
      <c r="Q1429" s="174"/>
      <c r="R1429" s="175" t="e">
        <f t="shared" si="154"/>
        <v>#DIV/0!</v>
      </c>
      <c r="S1429" s="175">
        <f t="shared" si="155"/>
        <v>0</v>
      </c>
      <c r="T1429" s="175">
        <f t="shared" si="156"/>
        <v>0</v>
      </c>
      <c r="U1429" s="176">
        <f>IF(N1429="nio",0,IF(N1429&gt;0,VLOOKUP(H1429,'3-Productie normen'!A:S,VLOOKUP(N1429,'3-Productie normen'!S:T,2,FALSE),FALSE)))</f>
        <v>0</v>
      </c>
      <c r="V1429" s="176">
        <f t="shared" si="157"/>
        <v>0</v>
      </c>
      <c r="W1429" s="176">
        <f t="shared" si="158"/>
        <v>0</v>
      </c>
      <c r="X1429" s="176">
        <f t="shared" si="159"/>
        <v>0</v>
      </c>
      <c r="Y1429" s="666">
        <f>VLOOKUP(H1429,'3-Productie normen'!A:S,13,FALSE)</f>
        <v>1</v>
      </c>
      <c r="Z1429" s="177"/>
      <c r="AB1429" s="138">
        <f t="shared" si="160"/>
        <v>20856.800354003906</v>
      </c>
    </row>
    <row r="1430" spans="1:28" ht="14.1" customHeight="1">
      <c r="A1430" s="152">
        <v>1430</v>
      </c>
      <c r="B1430" s="171" t="s">
        <v>1015</v>
      </c>
      <c r="C1430" s="592" t="s">
        <v>2036</v>
      </c>
      <c r="D1430" s="526">
        <v>0</v>
      </c>
      <c r="E1430" s="526" t="s">
        <v>1101</v>
      </c>
      <c r="F1430" s="184" t="s">
        <v>1046</v>
      </c>
      <c r="G1430" s="184" t="s">
        <v>1078</v>
      </c>
      <c r="H1430" s="137" t="s">
        <v>1856</v>
      </c>
      <c r="I1430" s="184" t="s">
        <v>113</v>
      </c>
      <c r="J1430" s="649">
        <v>59.700000762939503</v>
      </c>
      <c r="K1430" s="484"/>
      <c r="L1430" s="484"/>
      <c r="M1430" s="484"/>
      <c r="N1430" s="174">
        <v>232</v>
      </c>
      <c r="O1430" s="174"/>
      <c r="P1430" s="174"/>
      <c r="Q1430" s="174"/>
      <c r="R1430" s="175" t="e">
        <f t="shared" si="154"/>
        <v>#DIV/0!</v>
      </c>
      <c r="S1430" s="175">
        <f t="shared" si="155"/>
        <v>0</v>
      </c>
      <c r="T1430" s="175">
        <f t="shared" si="156"/>
        <v>0</v>
      </c>
      <c r="U1430" s="176">
        <f>IF(N1430="nio",0,IF(N1430&gt;0,VLOOKUP(H1430,'3-Productie normen'!A:S,VLOOKUP(N1430,'3-Productie normen'!S:T,2,FALSE),FALSE)))</f>
        <v>0</v>
      </c>
      <c r="V1430" s="176">
        <f t="shared" si="157"/>
        <v>0</v>
      </c>
      <c r="W1430" s="176">
        <f t="shared" si="158"/>
        <v>0</v>
      </c>
      <c r="X1430" s="176">
        <f t="shared" si="159"/>
        <v>0</v>
      </c>
      <c r="Y1430" s="666">
        <f>VLOOKUP(H1430,'3-Productie normen'!A:S,13,FALSE)</f>
        <v>5</v>
      </c>
      <c r="Z1430" s="177"/>
      <c r="AB1430" s="138">
        <f t="shared" si="160"/>
        <v>13850.400177001964</v>
      </c>
    </row>
    <row r="1431" spans="1:28" ht="14.1" customHeight="1">
      <c r="A1431" s="152">
        <v>1431</v>
      </c>
      <c r="B1431" s="171" t="s">
        <v>1015</v>
      </c>
      <c r="C1431" s="592" t="s">
        <v>2036</v>
      </c>
      <c r="D1431" s="526">
        <v>0</v>
      </c>
      <c r="E1431" s="526" t="s">
        <v>1100</v>
      </c>
      <c r="F1431" s="184" t="s">
        <v>1073</v>
      </c>
      <c r="G1431" s="184"/>
      <c r="H1431" s="184" t="s">
        <v>1073</v>
      </c>
      <c r="I1431" s="184" t="s">
        <v>111</v>
      </c>
      <c r="J1431" s="649">
        <v>45</v>
      </c>
      <c r="K1431" s="484"/>
      <c r="L1431" s="484"/>
      <c r="M1431" s="484"/>
      <c r="N1431" s="174">
        <v>232</v>
      </c>
      <c r="O1431" s="174"/>
      <c r="P1431" s="174"/>
      <c r="Q1431" s="174"/>
      <c r="R1431" s="175" t="e">
        <f t="shared" si="154"/>
        <v>#DIV/0!</v>
      </c>
      <c r="S1431" s="175">
        <f t="shared" si="155"/>
        <v>0</v>
      </c>
      <c r="T1431" s="175">
        <f t="shared" si="156"/>
        <v>0</v>
      </c>
      <c r="U1431" s="176">
        <f>IF(N1431="nio",0,IF(N1431&gt;0,VLOOKUP(H1431,'3-Productie normen'!A:S,VLOOKUP(N1431,'3-Productie normen'!S:T,2,FALSE),FALSE)))</f>
        <v>0</v>
      </c>
      <c r="V1431" s="176">
        <f t="shared" si="157"/>
        <v>0</v>
      </c>
      <c r="W1431" s="176">
        <f t="shared" si="158"/>
        <v>0</v>
      </c>
      <c r="X1431" s="176">
        <f t="shared" si="159"/>
        <v>0</v>
      </c>
      <c r="Y1431" s="666">
        <f>VLOOKUP(H1431,'3-Productie normen'!A:S,13,FALSE)</f>
        <v>7</v>
      </c>
      <c r="Z1431" s="177"/>
      <c r="AB1431" s="138">
        <f t="shared" si="160"/>
        <v>10440</v>
      </c>
    </row>
    <row r="1432" spans="1:28" ht="14.1" customHeight="1">
      <c r="A1432" s="152">
        <v>1432</v>
      </c>
      <c r="B1432" s="171" t="s">
        <v>1015</v>
      </c>
      <c r="C1432" s="592" t="s">
        <v>2036</v>
      </c>
      <c r="D1432" s="526">
        <v>0</v>
      </c>
      <c r="E1432" s="526" t="s">
        <v>1072</v>
      </c>
      <c r="F1432" s="184" t="s">
        <v>1073</v>
      </c>
      <c r="G1432" s="184"/>
      <c r="H1432" s="184" t="s">
        <v>1073</v>
      </c>
      <c r="I1432" s="184" t="s">
        <v>111</v>
      </c>
      <c r="J1432" s="649">
        <v>45</v>
      </c>
      <c r="K1432" s="484"/>
      <c r="L1432" s="484"/>
      <c r="M1432" s="484"/>
      <c r="N1432" s="174">
        <v>232</v>
      </c>
      <c r="O1432" s="174"/>
      <c r="P1432" s="174"/>
      <c r="Q1432" s="174"/>
      <c r="R1432" s="175" t="e">
        <f t="shared" si="154"/>
        <v>#DIV/0!</v>
      </c>
      <c r="S1432" s="175">
        <f t="shared" si="155"/>
        <v>0</v>
      </c>
      <c r="T1432" s="175">
        <f t="shared" si="156"/>
        <v>0</v>
      </c>
      <c r="U1432" s="176">
        <f>IF(N1432="nio",0,IF(N1432&gt;0,VLOOKUP(H1432,'3-Productie normen'!A:S,VLOOKUP(N1432,'3-Productie normen'!S:T,2,FALSE),FALSE)))</f>
        <v>0</v>
      </c>
      <c r="V1432" s="176">
        <f t="shared" si="157"/>
        <v>0</v>
      </c>
      <c r="W1432" s="176">
        <f t="shared" si="158"/>
        <v>0</v>
      </c>
      <c r="X1432" s="176">
        <f t="shared" si="159"/>
        <v>0</v>
      </c>
      <c r="Y1432" s="666">
        <f>VLOOKUP(H1432,'3-Productie normen'!A:S,13,FALSE)</f>
        <v>7</v>
      </c>
      <c r="Z1432" s="177"/>
      <c r="AB1432" s="138">
        <f t="shared" si="160"/>
        <v>10440</v>
      </c>
    </row>
    <row r="1433" spans="1:28" ht="14.1" customHeight="1">
      <c r="A1433" s="152">
        <v>1433</v>
      </c>
      <c r="B1433" s="171" t="s">
        <v>1015</v>
      </c>
      <c r="C1433" s="592" t="s">
        <v>2036</v>
      </c>
      <c r="D1433" s="526">
        <v>0</v>
      </c>
      <c r="E1433" s="526" t="s">
        <v>1130</v>
      </c>
      <c r="F1433" s="184" t="s">
        <v>1046</v>
      </c>
      <c r="G1433" s="184" t="s">
        <v>1078</v>
      </c>
      <c r="H1433" s="137" t="s">
        <v>1856</v>
      </c>
      <c r="I1433" s="184" t="s">
        <v>113</v>
      </c>
      <c r="J1433" s="649">
        <v>39.5</v>
      </c>
      <c r="K1433" s="484"/>
      <c r="L1433" s="484"/>
      <c r="M1433" s="484"/>
      <c r="N1433" s="174">
        <v>232</v>
      </c>
      <c r="O1433" s="174"/>
      <c r="P1433" s="174"/>
      <c r="Q1433" s="174"/>
      <c r="R1433" s="175" t="e">
        <f t="shared" si="154"/>
        <v>#DIV/0!</v>
      </c>
      <c r="S1433" s="175">
        <f t="shared" si="155"/>
        <v>0</v>
      </c>
      <c r="T1433" s="175">
        <f t="shared" si="156"/>
        <v>0</v>
      </c>
      <c r="U1433" s="176">
        <f>IF(N1433="nio",0,IF(N1433&gt;0,VLOOKUP(H1433,'3-Productie normen'!A:S,VLOOKUP(N1433,'3-Productie normen'!S:T,2,FALSE),FALSE)))</f>
        <v>0</v>
      </c>
      <c r="V1433" s="176">
        <f t="shared" si="157"/>
        <v>0</v>
      </c>
      <c r="W1433" s="176">
        <f t="shared" si="158"/>
        <v>0</v>
      </c>
      <c r="X1433" s="176">
        <f t="shared" si="159"/>
        <v>0</v>
      </c>
      <c r="Y1433" s="666">
        <f>VLOOKUP(H1433,'3-Productie normen'!A:S,13,FALSE)</f>
        <v>5</v>
      </c>
      <c r="Z1433" s="177"/>
      <c r="AB1433" s="138">
        <f t="shared" si="160"/>
        <v>9164</v>
      </c>
    </row>
    <row r="1434" spans="1:28" ht="14.1" customHeight="1">
      <c r="A1434" s="152">
        <v>1434</v>
      </c>
      <c r="B1434" s="171" t="s">
        <v>1015</v>
      </c>
      <c r="C1434" s="592" t="s">
        <v>2036</v>
      </c>
      <c r="D1434" s="526">
        <v>0</v>
      </c>
      <c r="E1434" s="526" t="s">
        <v>1134</v>
      </c>
      <c r="F1434" s="184" t="s">
        <v>1127</v>
      </c>
      <c r="G1434" s="184" t="s">
        <v>609</v>
      </c>
      <c r="H1434" s="184" t="s">
        <v>234</v>
      </c>
      <c r="I1434" s="184" t="s">
        <v>111</v>
      </c>
      <c r="J1434" s="649">
        <v>36.200000762939503</v>
      </c>
      <c r="K1434" s="484"/>
      <c r="L1434" s="484"/>
      <c r="M1434" s="484"/>
      <c r="N1434" s="174">
        <v>232</v>
      </c>
      <c r="O1434" s="174"/>
      <c r="P1434" s="174"/>
      <c r="Q1434" s="174"/>
      <c r="R1434" s="175" t="e">
        <f t="shared" si="154"/>
        <v>#DIV/0!</v>
      </c>
      <c r="S1434" s="175">
        <f t="shared" si="155"/>
        <v>0</v>
      </c>
      <c r="T1434" s="175">
        <f t="shared" si="156"/>
        <v>0</v>
      </c>
      <c r="U1434" s="176">
        <f>IF(N1434="nio",0,IF(N1434&gt;0,VLOOKUP(H1434,'3-Productie normen'!A:S,VLOOKUP(N1434,'3-Productie normen'!S:T,2,FALSE),FALSE)))</f>
        <v>0</v>
      </c>
      <c r="V1434" s="176">
        <f t="shared" si="157"/>
        <v>0</v>
      </c>
      <c r="W1434" s="176">
        <f t="shared" si="158"/>
        <v>0</v>
      </c>
      <c r="X1434" s="176">
        <f t="shared" si="159"/>
        <v>0</v>
      </c>
      <c r="Y1434" s="666">
        <f>VLOOKUP(H1434,'3-Productie normen'!A:S,13,FALSE)</f>
        <v>1</v>
      </c>
      <c r="Z1434" s="177"/>
      <c r="AB1434" s="138">
        <f t="shared" si="160"/>
        <v>8398.400177001964</v>
      </c>
    </row>
    <row r="1435" spans="1:28" ht="14.1" customHeight="1">
      <c r="A1435" s="152">
        <v>1435</v>
      </c>
      <c r="B1435" s="171" t="s">
        <v>1015</v>
      </c>
      <c r="C1435" s="592" t="s">
        <v>2036</v>
      </c>
      <c r="D1435" s="526">
        <v>0</v>
      </c>
      <c r="E1435" s="526" t="s">
        <v>1105</v>
      </c>
      <c r="F1435" s="184" t="s">
        <v>281</v>
      </c>
      <c r="G1435" s="184" t="s">
        <v>1257</v>
      </c>
      <c r="H1435" s="173" t="s">
        <v>1857</v>
      </c>
      <c r="I1435" s="184" t="s">
        <v>111</v>
      </c>
      <c r="J1435" s="649">
        <v>31.100000381469702</v>
      </c>
      <c r="K1435" s="484"/>
      <c r="L1435" s="484"/>
      <c r="M1435" s="484"/>
      <c r="N1435" s="174">
        <v>232</v>
      </c>
      <c r="O1435" s="174"/>
      <c r="P1435" s="174"/>
      <c r="Q1435" s="174"/>
      <c r="R1435" s="175" t="e">
        <f t="shared" si="154"/>
        <v>#DIV/0!</v>
      </c>
      <c r="S1435" s="175">
        <f t="shared" si="155"/>
        <v>0</v>
      </c>
      <c r="T1435" s="175">
        <f t="shared" si="156"/>
        <v>0</v>
      </c>
      <c r="U1435" s="176">
        <f>IF(N1435="nio",0,IF(N1435&gt;0,VLOOKUP(H1435,'3-Productie normen'!A:S,VLOOKUP(N1435,'3-Productie normen'!S:T,2,FALSE),FALSE)))</f>
        <v>0</v>
      </c>
      <c r="V1435" s="176">
        <f t="shared" si="157"/>
        <v>0</v>
      </c>
      <c r="W1435" s="176">
        <f t="shared" si="158"/>
        <v>0</v>
      </c>
      <c r="X1435" s="176">
        <f t="shared" si="159"/>
        <v>0</v>
      </c>
      <c r="Y1435" s="666">
        <f>VLOOKUP(H1435,'3-Productie normen'!A:S,13,FALSE)</f>
        <v>1</v>
      </c>
      <c r="Z1435" s="177"/>
      <c r="AB1435" s="138">
        <f t="shared" si="160"/>
        <v>7215.2000885009711</v>
      </c>
    </row>
    <row r="1436" spans="1:28" ht="14.1" customHeight="1">
      <c r="A1436" s="152">
        <v>1436</v>
      </c>
      <c r="B1436" s="171" t="s">
        <v>1015</v>
      </c>
      <c r="C1436" s="592" t="s">
        <v>2036</v>
      </c>
      <c r="D1436" s="526">
        <v>0</v>
      </c>
      <c r="E1436" s="526" t="s">
        <v>1108</v>
      </c>
      <c r="F1436" s="184" t="s">
        <v>110</v>
      </c>
      <c r="G1436" s="184" t="s">
        <v>110</v>
      </c>
      <c r="H1436" s="137" t="s">
        <v>110</v>
      </c>
      <c r="I1436" s="184" t="s">
        <v>321</v>
      </c>
      <c r="J1436" s="649">
        <v>23.200000762939499</v>
      </c>
      <c r="K1436" s="484"/>
      <c r="L1436" s="484"/>
      <c r="M1436" s="484"/>
      <c r="N1436" s="174">
        <v>232</v>
      </c>
      <c r="O1436" s="174"/>
      <c r="P1436" s="174"/>
      <c r="Q1436" s="174"/>
      <c r="R1436" s="175" t="e">
        <f t="shared" si="154"/>
        <v>#DIV/0!</v>
      </c>
      <c r="S1436" s="175">
        <f t="shared" si="155"/>
        <v>0</v>
      </c>
      <c r="T1436" s="175">
        <f t="shared" si="156"/>
        <v>0</v>
      </c>
      <c r="U1436" s="176">
        <f>IF(N1436="nio",0,IF(N1436&gt;0,VLOOKUP(H1436,'3-Productie normen'!A:S,VLOOKUP(N1436,'3-Productie normen'!S:T,2,FALSE),FALSE)))</f>
        <v>0</v>
      </c>
      <c r="V1436" s="176">
        <f t="shared" si="157"/>
        <v>0</v>
      </c>
      <c r="W1436" s="176">
        <f t="shared" si="158"/>
        <v>0</v>
      </c>
      <c r="X1436" s="176">
        <f t="shared" si="159"/>
        <v>0</v>
      </c>
      <c r="Y1436" s="666">
        <f>VLOOKUP(H1436,'3-Productie normen'!A:S,13,FALSE)</f>
        <v>4</v>
      </c>
      <c r="Z1436" s="177"/>
      <c r="AB1436" s="138">
        <f t="shared" si="160"/>
        <v>5382.400177001964</v>
      </c>
    </row>
    <row r="1437" spans="1:28" ht="14.1" customHeight="1">
      <c r="A1437" s="152">
        <v>1437</v>
      </c>
      <c r="B1437" s="171" t="s">
        <v>1015</v>
      </c>
      <c r="C1437" s="592" t="s">
        <v>2036</v>
      </c>
      <c r="D1437" s="526">
        <v>0</v>
      </c>
      <c r="E1437" s="526" t="s">
        <v>1087</v>
      </c>
      <c r="F1437" s="184" t="s">
        <v>281</v>
      </c>
      <c r="G1437" s="184" t="s">
        <v>1257</v>
      </c>
      <c r="H1437" s="173" t="s">
        <v>1857</v>
      </c>
      <c r="I1437" s="184" t="s">
        <v>111</v>
      </c>
      <c r="J1437" s="649">
        <v>20.600000381469702</v>
      </c>
      <c r="K1437" s="484"/>
      <c r="L1437" s="484"/>
      <c r="M1437" s="484"/>
      <c r="N1437" s="174">
        <v>232</v>
      </c>
      <c r="O1437" s="174"/>
      <c r="P1437" s="174"/>
      <c r="Q1437" s="174"/>
      <c r="R1437" s="175" t="e">
        <f t="shared" si="154"/>
        <v>#DIV/0!</v>
      </c>
      <c r="S1437" s="175">
        <f t="shared" si="155"/>
        <v>0</v>
      </c>
      <c r="T1437" s="175">
        <f t="shared" si="156"/>
        <v>0</v>
      </c>
      <c r="U1437" s="176">
        <f>IF(N1437="nio",0,IF(N1437&gt;0,VLOOKUP(H1437,'3-Productie normen'!A:S,VLOOKUP(N1437,'3-Productie normen'!S:T,2,FALSE),FALSE)))</f>
        <v>0</v>
      </c>
      <c r="V1437" s="176">
        <f t="shared" si="157"/>
        <v>0</v>
      </c>
      <c r="W1437" s="176">
        <f t="shared" si="158"/>
        <v>0</v>
      </c>
      <c r="X1437" s="176">
        <f t="shared" si="159"/>
        <v>0</v>
      </c>
      <c r="Y1437" s="666">
        <f>VLOOKUP(H1437,'3-Productie normen'!A:S,13,FALSE)</f>
        <v>1</v>
      </c>
      <c r="Z1437" s="177"/>
      <c r="AB1437" s="138">
        <f t="shared" si="160"/>
        <v>4779.2000885009711</v>
      </c>
    </row>
    <row r="1438" spans="1:28" ht="14.1" customHeight="1">
      <c r="A1438" s="152">
        <v>1438</v>
      </c>
      <c r="B1438" s="171" t="s">
        <v>1015</v>
      </c>
      <c r="C1438" s="592" t="s">
        <v>2036</v>
      </c>
      <c r="D1438" s="526">
        <v>0</v>
      </c>
      <c r="E1438" s="526" t="s">
        <v>1081</v>
      </c>
      <c r="F1438" s="184" t="s">
        <v>1046</v>
      </c>
      <c r="G1438" s="184" t="s">
        <v>1078</v>
      </c>
      <c r="H1438" s="137" t="s">
        <v>1856</v>
      </c>
      <c r="I1438" s="184" t="s">
        <v>113</v>
      </c>
      <c r="J1438" s="649">
        <v>15.8999996185303</v>
      </c>
      <c r="K1438" s="484"/>
      <c r="L1438" s="484"/>
      <c r="M1438" s="484"/>
      <c r="N1438" s="174">
        <v>232</v>
      </c>
      <c r="O1438" s="174"/>
      <c r="P1438" s="174"/>
      <c r="Q1438" s="174"/>
      <c r="R1438" s="175" t="e">
        <f t="shared" si="154"/>
        <v>#DIV/0!</v>
      </c>
      <c r="S1438" s="175">
        <f t="shared" si="155"/>
        <v>0</v>
      </c>
      <c r="T1438" s="175">
        <f t="shared" si="156"/>
        <v>0</v>
      </c>
      <c r="U1438" s="176">
        <f>IF(N1438="nio",0,IF(N1438&gt;0,VLOOKUP(H1438,'3-Productie normen'!A:S,VLOOKUP(N1438,'3-Productie normen'!S:T,2,FALSE),FALSE)))</f>
        <v>0</v>
      </c>
      <c r="V1438" s="176">
        <f t="shared" si="157"/>
        <v>0</v>
      </c>
      <c r="W1438" s="176">
        <f t="shared" si="158"/>
        <v>0</v>
      </c>
      <c r="X1438" s="176">
        <f t="shared" si="159"/>
        <v>0</v>
      </c>
      <c r="Y1438" s="666">
        <f>VLOOKUP(H1438,'3-Productie normen'!A:S,13,FALSE)</f>
        <v>5</v>
      </c>
      <c r="Z1438" s="177"/>
      <c r="AB1438" s="138">
        <f t="shared" si="160"/>
        <v>3688.7999114990298</v>
      </c>
    </row>
    <row r="1439" spans="1:28" ht="14.1" customHeight="1">
      <c r="A1439" s="152">
        <v>1439</v>
      </c>
      <c r="B1439" s="171" t="s">
        <v>1015</v>
      </c>
      <c r="C1439" s="592" t="s">
        <v>2036</v>
      </c>
      <c r="D1439" s="526">
        <v>0</v>
      </c>
      <c r="E1439" s="526" t="s">
        <v>1141</v>
      </c>
      <c r="F1439" s="184" t="s">
        <v>1046</v>
      </c>
      <c r="G1439" s="184" t="s">
        <v>1078</v>
      </c>
      <c r="H1439" s="137" t="s">
        <v>1856</v>
      </c>
      <c r="I1439" s="184" t="s">
        <v>113</v>
      </c>
      <c r="J1439" s="649">
        <v>14.8999996185303</v>
      </c>
      <c r="K1439" s="484"/>
      <c r="L1439" s="484"/>
      <c r="M1439" s="484"/>
      <c r="N1439" s="174">
        <v>232</v>
      </c>
      <c r="O1439" s="174"/>
      <c r="P1439" s="174"/>
      <c r="Q1439" s="174"/>
      <c r="R1439" s="175" t="e">
        <f t="shared" si="154"/>
        <v>#DIV/0!</v>
      </c>
      <c r="S1439" s="175">
        <f t="shared" si="155"/>
        <v>0</v>
      </c>
      <c r="T1439" s="175">
        <f t="shared" si="156"/>
        <v>0</v>
      </c>
      <c r="U1439" s="176">
        <f>IF(N1439="nio",0,IF(N1439&gt;0,VLOOKUP(H1439,'3-Productie normen'!A:S,VLOOKUP(N1439,'3-Productie normen'!S:T,2,FALSE),FALSE)))</f>
        <v>0</v>
      </c>
      <c r="V1439" s="176">
        <f t="shared" si="157"/>
        <v>0</v>
      </c>
      <c r="W1439" s="176">
        <f t="shared" si="158"/>
        <v>0</v>
      </c>
      <c r="X1439" s="176">
        <f t="shared" si="159"/>
        <v>0</v>
      </c>
      <c r="Y1439" s="666">
        <f>VLOOKUP(H1439,'3-Productie normen'!A:S,13,FALSE)</f>
        <v>5</v>
      </c>
      <c r="Z1439" s="177"/>
      <c r="AB1439" s="138">
        <f t="shared" si="160"/>
        <v>3456.7999114990298</v>
      </c>
    </row>
    <row r="1440" spans="1:28" s="47" customFormat="1" ht="14.1" customHeight="1">
      <c r="A1440" s="152">
        <v>1440</v>
      </c>
      <c r="B1440" s="171" t="s">
        <v>1015</v>
      </c>
      <c r="C1440" s="592" t="s">
        <v>2036</v>
      </c>
      <c r="D1440" s="617">
        <v>0</v>
      </c>
      <c r="E1440" s="617" t="s">
        <v>1135</v>
      </c>
      <c r="F1440" s="616" t="s">
        <v>1046</v>
      </c>
      <c r="G1440" s="616" t="s">
        <v>1078</v>
      </c>
      <c r="H1440" s="137" t="s">
        <v>1856</v>
      </c>
      <c r="I1440" s="616" t="s">
        <v>111</v>
      </c>
      <c r="J1440" s="650">
        <v>13</v>
      </c>
      <c r="K1440" s="484"/>
      <c r="L1440" s="484"/>
      <c r="M1440" s="484"/>
      <c r="N1440" s="174">
        <v>232</v>
      </c>
      <c r="O1440" s="174"/>
      <c r="P1440" s="174"/>
      <c r="Q1440" s="174"/>
      <c r="R1440" s="175" t="e">
        <f t="shared" si="154"/>
        <v>#DIV/0!</v>
      </c>
      <c r="S1440" s="175">
        <f t="shared" si="155"/>
        <v>0</v>
      </c>
      <c r="T1440" s="175">
        <f t="shared" si="156"/>
        <v>0</v>
      </c>
      <c r="U1440" s="176">
        <f>IF(N1440="nio",0,IF(N1440&gt;0,VLOOKUP(H1440,'3-Productie normen'!A:S,VLOOKUP(N1440,'3-Productie normen'!S:T,2,FALSE),FALSE)))</f>
        <v>0</v>
      </c>
      <c r="V1440" s="176">
        <f t="shared" si="157"/>
        <v>0</v>
      </c>
      <c r="W1440" s="176">
        <f t="shared" si="158"/>
        <v>0</v>
      </c>
      <c r="X1440" s="176">
        <f t="shared" si="159"/>
        <v>0</v>
      </c>
      <c r="Y1440" s="666">
        <f>VLOOKUP(H1440,'3-Productie normen'!A:S,13,FALSE)</f>
        <v>5</v>
      </c>
      <c r="Z1440" s="177"/>
      <c r="AA1440" s="4"/>
      <c r="AB1440" s="138">
        <f t="shared" si="160"/>
        <v>3016</v>
      </c>
    </row>
    <row r="1441" spans="1:28" ht="14.1" customHeight="1">
      <c r="A1441" s="152">
        <v>1441</v>
      </c>
      <c r="B1441" s="171" t="s">
        <v>1015</v>
      </c>
      <c r="C1441" s="592" t="s">
        <v>2036</v>
      </c>
      <c r="D1441" s="526">
        <v>0</v>
      </c>
      <c r="E1441" s="526" t="s">
        <v>1145</v>
      </c>
      <c r="F1441" s="184" t="s">
        <v>1046</v>
      </c>
      <c r="G1441" s="184" t="s">
        <v>1078</v>
      </c>
      <c r="H1441" s="137" t="s">
        <v>1856</v>
      </c>
      <c r="I1441" s="184" t="s">
        <v>113</v>
      </c>
      <c r="J1441" s="649">
        <v>11.699999809265099</v>
      </c>
      <c r="K1441" s="484"/>
      <c r="L1441" s="484"/>
      <c r="M1441" s="484"/>
      <c r="N1441" s="174">
        <v>232</v>
      </c>
      <c r="O1441" s="174"/>
      <c r="P1441" s="174"/>
      <c r="Q1441" s="174"/>
      <c r="R1441" s="175" t="e">
        <f t="shared" si="154"/>
        <v>#DIV/0!</v>
      </c>
      <c r="S1441" s="175">
        <f t="shared" si="155"/>
        <v>0</v>
      </c>
      <c r="T1441" s="175">
        <f t="shared" si="156"/>
        <v>0</v>
      </c>
      <c r="U1441" s="176">
        <f>IF(N1441="nio",0,IF(N1441&gt;0,VLOOKUP(H1441,'3-Productie normen'!A:S,VLOOKUP(N1441,'3-Productie normen'!S:T,2,FALSE),FALSE)))</f>
        <v>0</v>
      </c>
      <c r="V1441" s="176">
        <f t="shared" si="157"/>
        <v>0</v>
      </c>
      <c r="W1441" s="176">
        <f t="shared" si="158"/>
        <v>0</v>
      </c>
      <c r="X1441" s="176">
        <f t="shared" si="159"/>
        <v>0</v>
      </c>
      <c r="Y1441" s="666">
        <f>VLOOKUP(H1441,'3-Productie normen'!A:S,13,FALSE)</f>
        <v>5</v>
      </c>
      <c r="Z1441" s="177"/>
      <c r="AB1441" s="138">
        <f t="shared" si="160"/>
        <v>2714.3999557495031</v>
      </c>
    </row>
    <row r="1442" spans="1:28" ht="14.1" customHeight="1">
      <c r="A1442" s="152">
        <v>1442</v>
      </c>
      <c r="B1442" s="171" t="s">
        <v>1015</v>
      </c>
      <c r="C1442" s="592" t="s">
        <v>2036</v>
      </c>
      <c r="D1442" s="526">
        <v>0</v>
      </c>
      <c r="E1442" s="526" t="s">
        <v>1103</v>
      </c>
      <c r="F1442" s="184" t="s">
        <v>309</v>
      </c>
      <c r="G1442" s="184" t="s">
        <v>1260</v>
      </c>
      <c r="H1442" s="137" t="s">
        <v>18</v>
      </c>
      <c r="I1442" s="184" t="s">
        <v>113</v>
      </c>
      <c r="J1442" s="649">
        <v>8.1000003814697301</v>
      </c>
      <c r="K1442" s="484"/>
      <c r="L1442" s="484"/>
      <c r="M1442" s="484"/>
      <c r="N1442" s="174">
        <v>232</v>
      </c>
      <c r="O1442" s="174"/>
      <c r="P1442" s="174"/>
      <c r="Q1442" s="174"/>
      <c r="R1442" s="175" t="e">
        <f t="shared" si="154"/>
        <v>#DIV/0!</v>
      </c>
      <c r="S1442" s="175">
        <f t="shared" si="155"/>
        <v>0</v>
      </c>
      <c r="T1442" s="175">
        <f t="shared" si="156"/>
        <v>0</v>
      </c>
      <c r="U1442" s="176">
        <f>IF(N1442="nio",0,IF(N1442&gt;0,VLOOKUP(H1442,'3-Productie normen'!A:S,VLOOKUP(N1442,'3-Productie normen'!S:T,2,FALSE),FALSE)))</f>
        <v>0</v>
      </c>
      <c r="V1442" s="176">
        <f t="shared" si="157"/>
        <v>0</v>
      </c>
      <c r="W1442" s="176">
        <f t="shared" si="158"/>
        <v>0</v>
      </c>
      <c r="X1442" s="176">
        <f t="shared" si="159"/>
        <v>0</v>
      </c>
      <c r="Y1442" s="666">
        <f>VLOOKUP(H1442,'3-Productie normen'!A:S,13,FALSE)</f>
        <v>3</v>
      </c>
      <c r="Z1442" s="177"/>
      <c r="AB1442" s="138">
        <f t="shared" si="160"/>
        <v>1879.2000885009775</v>
      </c>
    </row>
    <row r="1443" spans="1:28" ht="14.1" customHeight="1">
      <c r="A1443" s="152">
        <v>1443</v>
      </c>
      <c r="B1443" s="171" t="s">
        <v>1015</v>
      </c>
      <c r="C1443" s="592" t="s">
        <v>2036</v>
      </c>
      <c r="D1443" s="526">
        <v>0</v>
      </c>
      <c r="E1443" s="526" t="s">
        <v>1131</v>
      </c>
      <c r="F1443" s="184" t="s">
        <v>1046</v>
      </c>
      <c r="G1443" s="184" t="s">
        <v>1078</v>
      </c>
      <c r="H1443" s="137" t="s">
        <v>1856</v>
      </c>
      <c r="I1443" s="184" t="s">
        <v>111</v>
      </c>
      <c r="J1443" s="649">
        <v>6.8000001907348597</v>
      </c>
      <c r="K1443" s="484"/>
      <c r="L1443" s="484"/>
      <c r="M1443" s="484"/>
      <c r="N1443" s="174">
        <v>232</v>
      </c>
      <c r="O1443" s="174"/>
      <c r="P1443" s="174"/>
      <c r="Q1443" s="174"/>
      <c r="R1443" s="175" t="e">
        <f t="shared" si="154"/>
        <v>#DIV/0!</v>
      </c>
      <c r="S1443" s="175">
        <f t="shared" si="155"/>
        <v>0</v>
      </c>
      <c r="T1443" s="175">
        <f t="shared" si="156"/>
        <v>0</v>
      </c>
      <c r="U1443" s="176">
        <f>IF(N1443="nio",0,IF(N1443&gt;0,VLOOKUP(H1443,'3-Productie normen'!A:S,VLOOKUP(N1443,'3-Productie normen'!S:T,2,FALSE),FALSE)))</f>
        <v>0</v>
      </c>
      <c r="V1443" s="176">
        <f t="shared" si="157"/>
        <v>0</v>
      </c>
      <c r="W1443" s="176">
        <f t="shared" si="158"/>
        <v>0</v>
      </c>
      <c r="X1443" s="176">
        <f t="shared" si="159"/>
        <v>0</v>
      </c>
      <c r="Y1443" s="666">
        <f>VLOOKUP(H1443,'3-Productie normen'!A:S,13,FALSE)</f>
        <v>5</v>
      </c>
      <c r="Z1443" s="177"/>
      <c r="AB1443" s="138">
        <f t="shared" si="160"/>
        <v>1577.6000442504874</v>
      </c>
    </row>
    <row r="1444" spans="1:28" ht="14.1" customHeight="1">
      <c r="A1444" s="152">
        <v>1444</v>
      </c>
      <c r="B1444" s="171" t="s">
        <v>1015</v>
      </c>
      <c r="C1444" s="592" t="s">
        <v>2036</v>
      </c>
      <c r="D1444" s="526">
        <v>0</v>
      </c>
      <c r="E1444" s="526"/>
      <c r="F1444" s="184" t="s">
        <v>1239</v>
      </c>
      <c r="G1444" s="184"/>
      <c r="H1444" s="184" t="s">
        <v>1857</v>
      </c>
      <c r="I1444" s="184" t="s">
        <v>111</v>
      </c>
      <c r="J1444" s="649">
        <v>6.3000001907348597</v>
      </c>
      <c r="K1444" s="484"/>
      <c r="L1444" s="484"/>
      <c r="M1444" s="484"/>
      <c r="N1444" s="174">
        <v>232</v>
      </c>
      <c r="O1444" s="174"/>
      <c r="P1444" s="174"/>
      <c r="Q1444" s="174"/>
      <c r="R1444" s="175" t="e">
        <f t="shared" si="154"/>
        <v>#DIV/0!</v>
      </c>
      <c r="S1444" s="175">
        <f t="shared" si="155"/>
        <v>0</v>
      </c>
      <c r="T1444" s="175">
        <f t="shared" si="156"/>
        <v>0</v>
      </c>
      <c r="U1444" s="176">
        <f>IF(N1444="nio",0,IF(N1444&gt;0,VLOOKUP(H1444,'3-Productie normen'!A:S,VLOOKUP(N1444,'3-Productie normen'!S:T,2,FALSE),FALSE)))</f>
        <v>0</v>
      </c>
      <c r="V1444" s="176">
        <f t="shared" si="157"/>
        <v>0</v>
      </c>
      <c r="W1444" s="176">
        <f t="shared" si="158"/>
        <v>0</v>
      </c>
      <c r="X1444" s="176">
        <f t="shared" si="159"/>
        <v>0</v>
      </c>
      <c r="Y1444" s="666">
        <f>VLOOKUP(H1444,'3-Productie normen'!A:S,13,FALSE)</f>
        <v>1</v>
      </c>
      <c r="Z1444" s="177"/>
      <c r="AB1444" s="138">
        <f t="shared" si="160"/>
        <v>1461.6000442504874</v>
      </c>
    </row>
    <row r="1445" spans="1:28" ht="14.1" customHeight="1">
      <c r="A1445" s="152">
        <v>1445</v>
      </c>
      <c r="B1445" s="171" t="s">
        <v>1015</v>
      </c>
      <c r="C1445" s="592" t="s">
        <v>2036</v>
      </c>
      <c r="D1445" s="526">
        <v>0</v>
      </c>
      <c r="E1445" s="526" t="s">
        <v>1340</v>
      </c>
      <c r="F1445" s="184" t="s">
        <v>309</v>
      </c>
      <c r="G1445" s="184" t="s">
        <v>1783</v>
      </c>
      <c r="H1445" s="137" t="s">
        <v>18</v>
      </c>
      <c r="I1445" s="184" t="s">
        <v>113</v>
      </c>
      <c r="J1445" s="649">
        <v>5.5999999046325701</v>
      </c>
      <c r="K1445" s="484"/>
      <c r="L1445" s="484"/>
      <c r="M1445" s="484"/>
      <c r="N1445" s="174">
        <v>232</v>
      </c>
      <c r="O1445" s="174"/>
      <c r="P1445" s="174"/>
      <c r="Q1445" s="174"/>
      <c r="R1445" s="175" t="e">
        <f t="shared" si="154"/>
        <v>#DIV/0!</v>
      </c>
      <c r="S1445" s="175">
        <f t="shared" si="155"/>
        <v>0</v>
      </c>
      <c r="T1445" s="175">
        <f t="shared" si="156"/>
        <v>0</v>
      </c>
      <c r="U1445" s="176">
        <f>IF(N1445="nio",0,IF(N1445&gt;0,VLOOKUP(H1445,'3-Productie normen'!A:S,VLOOKUP(N1445,'3-Productie normen'!S:T,2,FALSE),FALSE)))</f>
        <v>0</v>
      </c>
      <c r="V1445" s="176">
        <f t="shared" si="157"/>
        <v>0</v>
      </c>
      <c r="W1445" s="176">
        <f t="shared" si="158"/>
        <v>0</v>
      </c>
      <c r="X1445" s="176">
        <f t="shared" si="159"/>
        <v>0</v>
      </c>
      <c r="Y1445" s="666">
        <f>VLOOKUP(H1445,'3-Productie normen'!A:S,13,FALSE)</f>
        <v>3</v>
      </c>
      <c r="Z1445" s="177"/>
      <c r="AB1445" s="138">
        <f t="shared" si="160"/>
        <v>1299.1999778747563</v>
      </c>
    </row>
    <row r="1446" spans="1:28" ht="14.1" customHeight="1">
      <c r="A1446" s="152">
        <v>1446</v>
      </c>
      <c r="B1446" s="171" t="s">
        <v>1015</v>
      </c>
      <c r="C1446" s="592" t="s">
        <v>2036</v>
      </c>
      <c r="D1446" s="526">
        <v>0</v>
      </c>
      <c r="E1446" s="526" t="s">
        <v>1133</v>
      </c>
      <c r="F1446" s="184" t="s">
        <v>309</v>
      </c>
      <c r="G1446" s="184" t="s">
        <v>1784</v>
      </c>
      <c r="H1446" s="137" t="s">
        <v>18</v>
      </c>
      <c r="I1446" s="184" t="s">
        <v>113</v>
      </c>
      <c r="J1446" s="649">
        <v>5.5999999046325701</v>
      </c>
      <c r="K1446" s="484"/>
      <c r="L1446" s="484"/>
      <c r="M1446" s="484"/>
      <c r="N1446" s="174">
        <v>232</v>
      </c>
      <c r="O1446" s="174"/>
      <c r="P1446" s="174"/>
      <c r="Q1446" s="174"/>
      <c r="R1446" s="175" t="e">
        <f t="shared" si="154"/>
        <v>#DIV/0!</v>
      </c>
      <c r="S1446" s="175">
        <f t="shared" si="155"/>
        <v>0</v>
      </c>
      <c r="T1446" s="175">
        <f t="shared" si="156"/>
        <v>0</v>
      </c>
      <c r="U1446" s="176">
        <f>IF(N1446="nio",0,IF(N1446&gt;0,VLOOKUP(H1446,'3-Productie normen'!A:S,VLOOKUP(N1446,'3-Productie normen'!S:T,2,FALSE),FALSE)))</f>
        <v>0</v>
      </c>
      <c r="V1446" s="176">
        <f t="shared" si="157"/>
        <v>0</v>
      </c>
      <c r="W1446" s="176">
        <f t="shared" si="158"/>
        <v>0</v>
      </c>
      <c r="X1446" s="176">
        <f t="shared" si="159"/>
        <v>0</v>
      </c>
      <c r="Y1446" s="666">
        <f>VLOOKUP(H1446,'3-Productie normen'!A:S,13,FALSE)</f>
        <v>3</v>
      </c>
      <c r="Z1446" s="177"/>
      <c r="AB1446" s="138">
        <f t="shared" si="160"/>
        <v>1299.1999778747563</v>
      </c>
    </row>
    <row r="1447" spans="1:28" ht="14.1" customHeight="1">
      <c r="A1447" s="152">
        <v>1447</v>
      </c>
      <c r="B1447" s="171" t="s">
        <v>1015</v>
      </c>
      <c r="C1447" s="592" t="s">
        <v>2036</v>
      </c>
      <c r="D1447" s="526">
        <v>0</v>
      </c>
      <c r="E1447" s="526" t="s">
        <v>1343</v>
      </c>
      <c r="F1447" s="184" t="s">
        <v>309</v>
      </c>
      <c r="G1447" s="184" t="s">
        <v>1783</v>
      </c>
      <c r="H1447" s="137" t="s">
        <v>18</v>
      </c>
      <c r="I1447" s="184" t="s">
        <v>113</v>
      </c>
      <c r="J1447" s="649">
        <v>5.4000000953674299</v>
      </c>
      <c r="K1447" s="484"/>
      <c r="L1447" s="484"/>
      <c r="M1447" s="484"/>
      <c r="N1447" s="174">
        <v>232</v>
      </c>
      <c r="O1447" s="174"/>
      <c r="P1447" s="174"/>
      <c r="Q1447" s="174"/>
      <c r="R1447" s="175" t="e">
        <f t="shared" si="154"/>
        <v>#DIV/0!</v>
      </c>
      <c r="S1447" s="175">
        <f t="shared" si="155"/>
        <v>0</v>
      </c>
      <c r="T1447" s="175">
        <f t="shared" si="156"/>
        <v>0</v>
      </c>
      <c r="U1447" s="176">
        <f>IF(N1447="nio",0,IF(N1447&gt;0,VLOOKUP(H1447,'3-Productie normen'!A:S,VLOOKUP(N1447,'3-Productie normen'!S:T,2,FALSE),FALSE)))</f>
        <v>0</v>
      </c>
      <c r="V1447" s="176">
        <f t="shared" si="157"/>
        <v>0</v>
      </c>
      <c r="W1447" s="176">
        <f t="shared" si="158"/>
        <v>0</v>
      </c>
      <c r="X1447" s="176">
        <f t="shared" si="159"/>
        <v>0</v>
      </c>
      <c r="Y1447" s="666">
        <f>VLOOKUP(H1447,'3-Productie normen'!A:S,13,FALSE)</f>
        <v>3</v>
      </c>
      <c r="Z1447" s="177"/>
      <c r="AB1447" s="138">
        <f t="shared" si="160"/>
        <v>1252.8000221252437</v>
      </c>
    </row>
    <row r="1448" spans="1:28" ht="14.1" customHeight="1">
      <c r="A1448" s="152">
        <v>1448</v>
      </c>
      <c r="B1448" s="171" t="s">
        <v>1015</v>
      </c>
      <c r="C1448" s="592" t="s">
        <v>2036</v>
      </c>
      <c r="D1448" s="526">
        <v>0</v>
      </c>
      <c r="E1448" s="526" t="s">
        <v>1084</v>
      </c>
      <c r="F1448" s="184" t="s">
        <v>309</v>
      </c>
      <c r="G1448" s="184" t="s">
        <v>1784</v>
      </c>
      <c r="H1448" s="137" t="s">
        <v>18</v>
      </c>
      <c r="I1448" s="184" t="s">
        <v>113</v>
      </c>
      <c r="J1448" s="649">
        <v>5.4000000953674299</v>
      </c>
      <c r="K1448" s="484"/>
      <c r="L1448" s="484"/>
      <c r="M1448" s="484"/>
      <c r="N1448" s="174">
        <v>232</v>
      </c>
      <c r="O1448" s="174"/>
      <c r="P1448" s="174"/>
      <c r="Q1448" s="174"/>
      <c r="R1448" s="175" t="e">
        <f t="shared" si="154"/>
        <v>#DIV/0!</v>
      </c>
      <c r="S1448" s="175">
        <f t="shared" si="155"/>
        <v>0</v>
      </c>
      <c r="T1448" s="175">
        <f t="shared" si="156"/>
        <v>0</v>
      </c>
      <c r="U1448" s="176">
        <f>IF(N1448="nio",0,IF(N1448&gt;0,VLOOKUP(H1448,'3-Productie normen'!A:S,VLOOKUP(N1448,'3-Productie normen'!S:T,2,FALSE),FALSE)))</f>
        <v>0</v>
      </c>
      <c r="V1448" s="176">
        <f t="shared" si="157"/>
        <v>0</v>
      </c>
      <c r="W1448" s="176">
        <f t="shared" si="158"/>
        <v>0</v>
      </c>
      <c r="X1448" s="176">
        <f t="shared" si="159"/>
        <v>0</v>
      </c>
      <c r="Y1448" s="666">
        <f>VLOOKUP(H1448,'3-Productie normen'!A:S,13,FALSE)</f>
        <v>3</v>
      </c>
      <c r="Z1448" s="177"/>
      <c r="AB1448" s="138">
        <f t="shared" si="160"/>
        <v>1252.8000221252437</v>
      </c>
    </row>
    <row r="1449" spans="1:28" ht="14.1" customHeight="1">
      <c r="A1449" s="152">
        <v>1449</v>
      </c>
      <c r="B1449" s="171" t="s">
        <v>1015</v>
      </c>
      <c r="C1449" s="592" t="s">
        <v>2036</v>
      </c>
      <c r="D1449" s="526">
        <v>0</v>
      </c>
      <c r="E1449" s="526" t="s">
        <v>1080</v>
      </c>
      <c r="F1449" s="184" t="s">
        <v>1046</v>
      </c>
      <c r="G1449" s="184" t="s">
        <v>1078</v>
      </c>
      <c r="H1449" s="137" t="s">
        <v>1856</v>
      </c>
      <c r="I1449" s="184" t="s">
        <v>113</v>
      </c>
      <c r="J1449" s="649">
        <v>4.4000000953674299</v>
      </c>
      <c r="K1449" s="484"/>
      <c r="L1449" s="484"/>
      <c r="M1449" s="484"/>
      <c r="N1449" s="174">
        <v>232</v>
      </c>
      <c r="O1449" s="174"/>
      <c r="P1449" s="174"/>
      <c r="Q1449" s="174"/>
      <c r="R1449" s="175" t="e">
        <f t="shared" si="154"/>
        <v>#DIV/0!</v>
      </c>
      <c r="S1449" s="175">
        <f t="shared" si="155"/>
        <v>0</v>
      </c>
      <c r="T1449" s="175">
        <f t="shared" si="156"/>
        <v>0</v>
      </c>
      <c r="U1449" s="176">
        <f>IF(N1449="nio",0,IF(N1449&gt;0,VLOOKUP(H1449,'3-Productie normen'!A:S,VLOOKUP(N1449,'3-Productie normen'!S:T,2,FALSE),FALSE)))</f>
        <v>0</v>
      </c>
      <c r="V1449" s="176">
        <f t="shared" si="157"/>
        <v>0</v>
      </c>
      <c r="W1449" s="176">
        <f t="shared" si="158"/>
        <v>0</v>
      </c>
      <c r="X1449" s="176">
        <f t="shared" si="159"/>
        <v>0</v>
      </c>
      <c r="Y1449" s="666">
        <f>VLOOKUP(H1449,'3-Productie normen'!A:S,13,FALSE)</f>
        <v>5</v>
      </c>
      <c r="Z1449" s="177"/>
      <c r="AB1449" s="138">
        <f t="shared" si="160"/>
        <v>1020.8000221252437</v>
      </c>
    </row>
    <row r="1450" spans="1:28" ht="14.1" customHeight="1">
      <c r="A1450" s="152">
        <v>1450</v>
      </c>
      <c r="B1450" s="171" t="s">
        <v>1015</v>
      </c>
      <c r="C1450" s="592" t="s">
        <v>2036</v>
      </c>
      <c r="D1450" s="526">
        <v>0</v>
      </c>
      <c r="E1450" s="526" t="s">
        <v>1076</v>
      </c>
      <c r="F1450" s="184" t="s">
        <v>1046</v>
      </c>
      <c r="G1450" s="184" t="s">
        <v>1078</v>
      </c>
      <c r="H1450" s="137" t="s">
        <v>1856</v>
      </c>
      <c r="I1450" s="184" t="s">
        <v>321</v>
      </c>
      <c r="J1450" s="649">
        <v>4</v>
      </c>
      <c r="K1450" s="484"/>
      <c r="L1450" s="484"/>
      <c r="M1450" s="484"/>
      <c r="N1450" s="174">
        <v>232</v>
      </c>
      <c r="O1450" s="174"/>
      <c r="P1450" s="174"/>
      <c r="Q1450" s="174"/>
      <c r="R1450" s="175" t="e">
        <f t="shared" si="154"/>
        <v>#DIV/0!</v>
      </c>
      <c r="S1450" s="175">
        <f t="shared" si="155"/>
        <v>0</v>
      </c>
      <c r="T1450" s="175">
        <f t="shared" si="156"/>
        <v>0</v>
      </c>
      <c r="U1450" s="176">
        <f>IF(N1450="nio",0,IF(N1450&gt;0,VLOOKUP(H1450,'3-Productie normen'!A:S,VLOOKUP(N1450,'3-Productie normen'!S:T,2,FALSE),FALSE)))</f>
        <v>0</v>
      </c>
      <c r="V1450" s="176">
        <f t="shared" si="157"/>
        <v>0</v>
      </c>
      <c r="W1450" s="176">
        <f t="shared" si="158"/>
        <v>0</v>
      </c>
      <c r="X1450" s="176">
        <f t="shared" si="159"/>
        <v>0</v>
      </c>
      <c r="Y1450" s="666">
        <f>VLOOKUP(H1450,'3-Productie normen'!A:S,13,FALSE)</f>
        <v>5</v>
      </c>
      <c r="Z1450" s="177"/>
      <c r="AB1450" s="138">
        <f t="shared" si="160"/>
        <v>928</v>
      </c>
    </row>
    <row r="1451" spans="1:28" ht="14.1" customHeight="1">
      <c r="A1451" s="152">
        <v>1451</v>
      </c>
      <c r="B1451" s="171" t="s">
        <v>1015</v>
      </c>
      <c r="C1451" s="592" t="s">
        <v>2036</v>
      </c>
      <c r="D1451" s="526">
        <v>0</v>
      </c>
      <c r="E1451" s="526" t="s">
        <v>1136</v>
      </c>
      <c r="F1451" s="184" t="s">
        <v>309</v>
      </c>
      <c r="G1451" s="184" t="s">
        <v>309</v>
      </c>
      <c r="H1451" s="137" t="s">
        <v>18</v>
      </c>
      <c r="I1451" s="184" t="s">
        <v>113</v>
      </c>
      <c r="J1451" s="649">
        <v>4</v>
      </c>
      <c r="K1451" s="484"/>
      <c r="L1451" s="484"/>
      <c r="M1451" s="484"/>
      <c r="N1451" s="174">
        <v>232</v>
      </c>
      <c r="O1451" s="174"/>
      <c r="P1451" s="174"/>
      <c r="Q1451" s="174"/>
      <c r="R1451" s="175" t="e">
        <f t="shared" si="154"/>
        <v>#DIV/0!</v>
      </c>
      <c r="S1451" s="175">
        <f t="shared" si="155"/>
        <v>0</v>
      </c>
      <c r="T1451" s="175">
        <f t="shared" si="156"/>
        <v>0</v>
      </c>
      <c r="U1451" s="176">
        <f>IF(N1451="nio",0,IF(N1451&gt;0,VLOOKUP(H1451,'3-Productie normen'!A:S,VLOOKUP(N1451,'3-Productie normen'!S:T,2,FALSE),FALSE)))</f>
        <v>0</v>
      </c>
      <c r="V1451" s="176">
        <f t="shared" si="157"/>
        <v>0</v>
      </c>
      <c r="W1451" s="176">
        <f t="shared" si="158"/>
        <v>0</v>
      </c>
      <c r="X1451" s="176">
        <f t="shared" si="159"/>
        <v>0</v>
      </c>
      <c r="Y1451" s="666">
        <f>VLOOKUP(H1451,'3-Productie normen'!A:S,13,FALSE)</f>
        <v>3</v>
      </c>
      <c r="Z1451" s="177"/>
      <c r="AB1451" s="138">
        <f t="shared" si="160"/>
        <v>928</v>
      </c>
    </row>
    <row r="1452" spans="1:28" ht="14.1" customHeight="1">
      <c r="A1452" s="152">
        <v>1452</v>
      </c>
      <c r="B1452" s="171" t="s">
        <v>1015</v>
      </c>
      <c r="C1452" s="592" t="s">
        <v>2036</v>
      </c>
      <c r="D1452" s="526">
        <v>0</v>
      </c>
      <c r="E1452" s="526" t="s">
        <v>1138</v>
      </c>
      <c r="F1452" s="184" t="s">
        <v>309</v>
      </c>
      <c r="G1452" s="184" t="s">
        <v>309</v>
      </c>
      <c r="H1452" s="137" t="s">
        <v>18</v>
      </c>
      <c r="I1452" s="184" t="s">
        <v>113</v>
      </c>
      <c r="J1452" s="649">
        <v>4</v>
      </c>
      <c r="K1452" s="484"/>
      <c r="L1452" s="484"/>
      <c r="M1452" s="484"/>
      <c r="N1452" s="174">
        <v>232</v>
      </c>
      <c r="O1452" s="174"/>
      <c r="P1452" s="174"/>
      <c r="Q1452" s="174"/>
      <c r="R1452" s="175" t="e">
        <f t="shared" si="154"/>
        <v>#DIV/0!</v>
      </c>
      <c r="S1452" s="175">
        <f t="shared" si="155"/>
        <v>0</v>
      </c>
      <c r="T1452" s="175">
        <f t="shared" si="156"/>
        <v>0</v>
      </c>
      <c r="U1452" s="176">
        <f>IF(N1452="nio",0,IF(N1452&gt;0,VLOOKUP(H1452,'3-Productie normen'!A:S,VLOOKUP(N1452,'3-Productie normen'!S:T,2,FALSE),FALSE)))</f>
        <v>0</v>
      </c>
      <c r="V1452" s="176">
        <f t="shared" si="157"/>
        <v>0</v>
      </c>
      <c r="W1452" s="176">
        <f t="shared" si="158"/>
        <v>0</v>
      </c>
      <c r="X1452" s="176">
        <f t="shared" si="159"/>
        <v>0</v>
      </c>
      <c r="Y1452" s="666">
        <f>VLOOKUP(H1452,'3-Productie normen'!A:S,13,FALSE)</f>
        <v>3</v>
      </c>
      <c r="Z1452" s="177"/>
      <c r="AB1452" s="138">
        <f t="shared" si="160"/>
        <v>928</v>
      </c>
    </row>
    <row r="1453" spans="1:28" ht="14.1" customHeight="1">
      <c r="A1453" s="152">
        <v>1453</v>
      </c>
      <c r="B1453" s="171" t="s">
        <v>1015</v>
      </c>
      <c r="C1453" s="592" t="s">
        <v>2036</v>
      </c>
      <c r="D1453" s="526">
        <v>0</v>
      </c>
      <c r="E1453" s="526" t="s">
        <v>1025</v>
      </c>
      <c r="F1453" s="184" t="s">
        <v>110</v>
      </c>
      <c r="G1453" s="184" t="s">
        <v>110</v>
      </c>
      <c r="H1453" s="180" t="s">
        <v>223</v>
      </c>
      <c r="I1453" s="184" t="s">
        <v>320</v>
      </c>
      <c r="J1453" s="649">
        <v>0</v>
      </c>
      <c r="K1453" s="484"/>
      <c r="L1453" s="484"/>
      <c r="M1453" s="484"/>
      <c r="N1453" s="174" t="s">
        <v>223</v>
      </c>
      <c r="O1453" s="174"/>
      <c r="P1453" s="174"/>
      <c r="Q1453" s="174"/>
      <c r="R1453" s="175">
        <f t="shared" si="154"/>
        <v>0</v>
      </c>
      <c r="S1453" s="175">
        <f t="shared" si="155"/>
        <v>0</v>
      </c>
      <c r="T1453" s="175">
        <f t="shared" si="156"/>
        <v>0</v>
      </c>
      <c r="U1453" s="176">
        <f>IF(N1453="nio",0,IF(N1453&gt;0,VLOOKUP(H1453,'3-Productie normen'!A:S,VLOOKUP(N1453,'3-Productie normen'!S:T,2,FALSE),FALSE)))</f>
        <v>0</v>
      </c>
      <c r="V1453" s="176">
        <f t="shared" si="157"/>
        <v>0</v>
      </c>
      <c r="W1453" s="176">
        <f t="shared" si="158"/>
        <v>0</v>
      </c>
      <c r="X1453" s="176">
        <f t="shared" si="159"/>
        <v>0</v>
      </c>
      <c r="Y1453" s="666">
        <f>VLOOKUP(H1453,'3-Productie normen'!A:S,13,FALSE)</f>
        <v>0</v>
      </c>
      <c r="Z1453" s="177"/>
      <c r="AB1453" s="138">
        <f t="shared" si="160"/>
        <v>0</v>
      </c>
    </row>
    <row r="1454" spans="1:28" ht="14.1" customHeight="1">
      <c r="A1454" s="152">
        <v>1454</v>
      </c>
      <c r="B1454" s="171" t="s">
        <v>1015</v>
      </c>
      <c r="C1454" s="592" t="s">
        <v>2036</v>
      </c>
      <c r="D1454" s="526">
        <v>0</v>
      </c>
      <c r="E1454" s="526" t="s">
        <v>1030</v>
      </c>
      <c r="F1454" s="184" t="s">
        <v>309</v>
      </c>
      <c r="G1454" s="184" t="s">
        <v>1234</v>
      </c>
      <c r="H1454" s="180" t="s">
        <v>223</v>
      </c>
      <c r="I1454" s="184" t="s">
        <v>1033</v>
      </c>
      <c r="J1454" s="649">
        <v>0</v>
      </c>
      <c r="K1454" s="484"/>
      <c r="L1454" s="484"/>
      <c r="M1454" s="484"/>
      <c r="N1454" s="174" t="s">
        <v>223</v>
      </c>
      <c r="O1454" s="174"/>
      <c r="P1454" s="174"/>
      <c r="Q1454" s="174"/>
      <c r="R1454" s="175">
        <f t="shared" si="154"/>
        <v>0</v>
      </c>
      <c r="S1454" s="175">
        <f t="shared" si="155"/>
        <v>0</v>
      </c>
      <c r="T1454" s="175">
        <f t="shared" si="156"/>
        <v>0</v>
      </c>
      <c r="U1454" s="176">
        <f>IF(N1454="nio",0,IF(N1454&gt;0,VLOOKUP(H1454,'3-Productie normen'!A:S,VLOOKUP(N1454,'3-Productie normen'!S:T,2,FALSE),FALSE)))</f>
        <v>0</v>
      </c>
      <c r="V1454" s="176">
        <f t="shared" si="157"/>
        <v>0</v>
      </c>
      <c r="W1454" s="176">
        <f t="shared" si="158"/>
        <v>0</v>
      </c>
      <c r="X1454" s="176">
        <f t="shared" si="159"/>
        <v>0</v>
      </c>
      <c r="Y1454" s="666">
        <f>VLOOKUP(H1454,'3-Productie normen'!A:S,13,FALSE)</f>
        <v>0</v>
      </c>
      <c r="Z1454" s="177"/>
      <c r="AB1454" s="138">
        <f t="shared" si="160"/>
        <v>0</v>
      </c>
    </row>
    <row r="1455" spans="1:28" ht="14.1" customHeight="1">
      <c r="A1455" s="152">
        <v>1455</v>
      </c>
      <c r="B1455" s="171" t="s">
        <v>1015</v>
      </c>
      <c r="C1455" s="592" t="s">
        <v>2036</v>
      </c>
      <c r="D1455" s="526">
        <v>0</v>
      </c>
      <c r="E1455" s="526" t="s">
        <v>1029</v>
      </c>
      <c r="F1455" s="184" t="s">
        <v>1073</v>
      </c>
      <c r="G1455" s="184" t="s">
        <v>1431</v>
      </c>
      <c r="H1455" s="180" t="s">
        <v>223</v>
      </c>
      <c r="I1455" s="184" t="s">
        <v>111</v>
      </c>
      <c r="J1455" s="649">
        <v>0</v>
      </c>
      <c r="K1455" s="484"/>
      <c r="L1455" s="484"/>
      <c r="M1455" s="484"/>
      <c r="N1455" s="174" t="s">
        <v>223</v>
      </c>
      <c r="O1455" s="174"/>
      <c r="P1455" s="174"/>
      <c r="Q1455" s="174"/>
      <c r="R1455" s="175">
        <f t="shared" si="154"/>
        <v>0</v>
      </c>
      <c r="S1455" s="175">
        <f t="shared" si="155"/>
        <v>0</v>
      </c>
      <c r="T1455" s="175">
        <f t="shared" si="156"/>
        <v>0</v>
      </c>
      <c r="U1455" s="176">
        <f>IF(N1455="nio",0,IF(N1455&gt;0,VLOOKUP(H1455,'3-Productie normen'!A:S,VLOOKUP(N1455,'3-Productie normen'!S:T,2,FALSE),FALSE)))</f>
        <v>0</v>
      </c>
      <c r="V1455" s="176">
        <f t="shared" si="157"/>
        <v>0</v>
      </c>
      <c r="W1455" s="176">
        <f t="shared" si="158"/>
        <v>0</v>
      </c>
      <c r="X1455" s="176">
        <f t="shared" si="159"/>
        <v>0</v>
      </c>
      <c r="Y1455" s="666">
        <f>VLOOKUP(H1455,'3-Productie normen'!A:S,13,FALSE)</f>
        <v>0</v>
      </c>
      <c r="Z1455" s="177"/>
      <c r="AB1455" s="138">
        <f t="shared" si="160"/>
        <v>0</v>
      </c>
    </row>
    <row r="1456" spans="1:28" ht="14.1" customHeight="1">
      <c r="A1456" s="152">
        <v>1456</v>
      </c>
      <c r="B1456" s="171" t="s">
        <v>1015</v>
      </c>
      <c r="C1456" s="592" t="s">
        <v>2036</v>
      </c>
      <c r="D1456" s="526">
        <v>0</v>
      </c>
      <c r="E1456" s="526" t="s">
        <v>1034</v>
      </c>
      <c r="F1456" s="184" t="s">
        <v>1028</v>
      </c>
      <c r="G1456" s="184" t="s">
        <v>281</v>
      </c>
      <c r="H1456" s="180" t="s">
        <v>223</v>
      </c>
      <c r="I1456" s="184" t="s">
        <v>1033</v>
      </c>
      <c r="J1456" s="649">
        <v>0</v>
      </c>
      <c r="K1456" s="484"/>
      <c r="L1456" s="484"/>
      <c r="M1456" s="484"/>
      <c r="N1456" s="174" t="s">
        <v>223</v>
      </c>
      <c r="O1456" s="174"/>
      <c r="P1456" s="174"/>
      <c r="Q1456" s="174"/>
      <c r="R1456" s="175">
        <f t="shared" si="154"/>
        <v>0</v>
      </c>
      <c r="S1456" s="175">
        <f t="shared" si="155"/>
        <v>0</v>
      </c>
      <c r="T1456" s="175">
        <f t="shared" si="156"/>
        <v>0</v>
      </c>
      <c r="U1456" s="176">
        <f>IF(N1456="nio",0,IF(N1456&gt;0,VLOOKUP(H1456,'3-Productie normen'!A:S,VLOOKUP(N1456,'3-Productie normen'!S:T,2,FALSE),FALSE)))</f>
        <v>0</v>
      </c>
      <c r="V1456" s="176">
        <f t="shared" si="157"/>
        <v>0</v>
      </c>
      <c r="W1456" s="176">
        <f t="shared" si="158"/>
        <v>0</v>
      </c>
      <c r="X1456" s="176">
        <f t="shared" si="159"/>
        <v>0</v>
      </c>
      <c r="Y1456" s="666">
        <f>VLOOKUP(H1456,'3-Productie normen'!A:S,13,FALSE)</f>
        <v>0</v>
      </c>
      <c r="Z1456" s="177"/>
      <c r="AB1456" s="138">
        <f t="shared" si="160"/>
        <v>0</v>
      </c>
    </row>
    <row r="1457" spans="1:28" ht="14.1" customHeight="1">
      <c r="A1457" s="152">
        <v>1457</v>
      </c>
      <c r="B1457" s="171" t="s">
        <v>1015</v>
      </c>
      <c r="C1457" s="592" t="s">
        <v>2036</v>
      </c>
      <c r="D1457" s="526">
        <v>0</v>
      </c>
      <c r="E1457" s="526" t="s">
        <v>1022</v>
      </c>
      <c r="F1457" s="184" t="s">
        <v>1028</v>
      </c>
      <c r="G1457" s="184" t="s">
        <v>281</v>
      </c>
      <c r="H1457" s="180" t="s">
        <v>223</v>
      </c>
      <c r="I1457" s="184" t="s">
        <v>1033</v>
      </c>
      <c r="J1457" s="649">
        <v>0</v>
      </c>
      <c r="K1457" s="484"/>
      <c r="L1457" s="484"/>
      <c r="M1457" s="484"/>
      <c r="N1457" s="174" t="s">
        <v>223</v>
      </c>
      <c r="O1457" s="174"/>
      <c r="P1457" s="174"/>
      <c r="Q1457" s="174"/>
      <c r="R1457" s="175">
        <f t="shared" si="154"/>
        <v>0</v>
      </c>
      <c r="S1457" s="175">
        <f t="shared" si="155"/>
        <v>0</v>
      </c>
      <c r="T1457" s="175">
        <f t="shared" si="156"/>
        <v>0</v>
      </c>
      <c r="U1457" s="176">
        <f>IF(N1457="nio",0,IF(N1457&gt;0,VLOOKUP(H1457,'3-Productie normen'!A:S,VLOOKUP(N1457,'3-Productie normen'!S:T,2,FALSE),FALSE)))</f>
        <v>0</v>
      </c>
      <c r="V1457" s="176">
        <f t="shared" si="157"/>
        <v>0</v>
      </c>
      <c r="W1457" s="176">
        <f t="shared" si="158"/>
        <v>0</v>
      </c>
      <c r="X1457" s="176">
        <f t="shared" si="159"/>
        <v>0</v>
      </c>
      <c r="Y1457" s="666">
        <f>VLOOKUP(H1457,'3-Productie normen'!A:S,13,FALSE)</f>
        <v>0</v>
      </c>
      <c r="Z1457" s="177"/>
      <c r="AB1457" s="138">
        <f t="shared" si="160"/>
        <v>0</v>
      </c>
    </row>
    <row r="1458" spans="1:28" ht="14.1" customHeight="1">
      <c r="A1458" s="152">
        <v>1458</v>
      </c>
      <c r="B1458" s="171" t="s">
        <v>1015</v>
      </c>
      <c r="C1458" s="592" t="s">
        <v>2036</v>
      </c>
      <c r="D1458" s="526">
        <v>0</v>
      </c>
      <c r="E1458" s="526" t="s">
        <v>1052</v>
      </c>
      <c r="F1458" s="184" t="s">
        <v>1073</v>
      </c>
      <c r="G1458" s="184" t="s">
        <v>1253</v>
      </c>
      <c r="H1458" s="180" t="s">
        <v>223</v>
      </c>
      <c r="I1458" s="184" t="s">
        <v>111</v>
      </c>
      <c r="J1458" s="649">
        <v>0</v>
      </c>
      <c r="K1458" s="484"/>
      <c r="L1458" s="484"/>
      <c r="M1458" s="484"/>
      <c r="N1458" s="174" t="s">
        <v>223</v>
      </c>
      <c r="O1458" s="174"/>
      <c r="P1458" s="174"/>
      <c r="Q1458" s="174"/>
      <c r="R1458" s="175">
        <f t="shared" si="154"/>
        <v>0</v>
      </c>
      <c r="S1458" s="175">
        <f t="shared" si="155"/>
        <v>0</v>
      </c>
      <c r="T1458" s="175">
        <f t="shared" si="156"/>
        <v>0</v>
      </c>
      <c r="U1458" s="176">
        <f>IF(N1458="nio",0,IF(N1458&gt;0,VLOOKUP(H1458,'3-Productie normen'!A:S,VLOOKUP(N1458,'3-Productie normen'!S:T,2,FALSE),FALSE)))</f>
        <v>0</v>
      </c>
      <c r="V1458" s="176">
        <f t="shared" si="157"/>
        <v>0</v>
      </c>
      <c r="W1458" s="176">
        <f t="shared" si="158"/>
        <v>0</v>
      </c>
      <c r="X1458" s="176">
        <f t="shared" si="159"/>
        <v>0</v>
      </c>
      <c r="Y1458" s="666">
        <f>VLOOKUP(H1458,'3-Productie normen'!A:S,13,FALSE)</f>
        <v>0</v>
      </c>
      <c r="Z1458" s="177"/>
      <c r="AB1458" s="138">
        <f t="shared" si="160"/>
        <v>0</v>
      </c>
    </row>
    <row r="1459" spans="1:28" ht="14.1" customHeight="1">
      <c r="A1459" s="152">
        <v>1459</v>
      </c>
      <c r="B1459" s="171" t="s">
        <v>1015</v>
      </c>
      <c r="C1459" s="592" t="s">
        <v>2036</v>
      </c>
      <c r="D1459" s="526">
        <v>0</v>
      </c>
      <c r="E1459" s="526" t="s">
        <v>1019</v>
      </c>
      <c r="F1459" s="184" t="s">
        <v>309</v>
      </c>
      <c r="G1459" s="184" t="s">
        <v>1234</v>
      </c>
      <c r="H1459" s="180" t="s">
        <v>223</v>
      </c>
      <c r="I1459" s="184" t="s">
        <v>1033</v>
      </c>
      <c r="J1459" s="649">
        <v>0</v>
      </c>
      <c r="K1459" s="484"/>
      <c r="L1459" s="484"/>
      <c r="M1459" s="484"/>
      <c r="N1459" s="174" t="s">
        <v>223</v>
      </c>
      <c r="O1459" s="174"/>
      <c r="P1459" s="174"/>
      <c r="Q1459" s="174"/>
      <c r="R1459" s="175">
        <f t="shared" si="154"/>
        <v>0</v>
      </c>
      <c r="S1459" s="175">
        <f t="shared" si="155"/>
        <v>0</v>
      </c>
      <c r="T1459" s="175">
        <f t="shared" si="156"/>
        <v>0</v>
      </c>
      <c r="U1459" s="176">
        <f>IF(N1459="nio",0,IF(N1459&gt;0,VLOOKUP(H1459,'3-Productie normen'!A:S,VLOOKUP(N1459,'3-Productie normen'!S:T,2,FALSE),FALSE)))</f>
        <v>0</v>
      </c>
      <c r="V1459" s="176">
        <f t="shared" si="157"/>
        <v>0</v>
      </c>
      <c r="W1459" s="176">
        <f t="shared" si="158"/>
        <v>0</v>
      </c>
      <c r="X1459" s="176">
        <f t="shared" si="159"/>
        <v>0</v>
      </c>
      <c r="Y1459" s="666">
        <f>VLOOKUP(H1459,'3-Productie normen'!A:S,13,FALSE)</f>
        <v>0</v>
      </c>
      <c r="Z1459" s="177"/>
      <c r="AB1459" s="138">
        <f t="shared" si="160"/>
        <v>0</v>
      </c>
    </row>
    <row r="1460" spans="1:28" ht="14.1" customHeight="1">
      <c r="A1460" s="152">
        <v>1460</v>
      </c>
      <c r="B1460" s="171" t="s">
        <v>1015</v>
      </c>
      <c r="C1460" s="592" t="s">
        <v>2036</v>
      </c>
      <c r="D1460" s="526">
        <v>0</v>
      </c>
      <c r="E1460" s="526" t="s">
        <v>1117</v>
      </c>
      <c r="F1460" s="184" t="s">
        <v>1028</v>
      </c>
      <c r="G1460" s="184" t="s">
        <v>1114</v>
      </c>
      <c r="H1460" s="180" t="s">
        <v>223</v>
      </c>
      <c r="I1460" s="184" t="s">
        <v>113</v>
      </c>
      <c r="J1460" s="649">
        <v>0</v>
      </c>
      <c r="K1460" s="484"/>
      <c r="L1460" s="484"/>
      <c r="M1460" s="484"/>
      <c r="N1460" s="174" t="s">
        <v>223</v>
      </c>
      <c r="O1460" s="174"/>
      <c r="P1460" s="174"/>
      <c r="Q1460" s="174"/>
      <c r="R1460" s="175">
        <f t="shared" si="154"/>
        <v>0</v>
      </c>
      <c r="S1460" s="175">
        <f t="shared" si="155"/>
        <v>0</v>
      </c>
      <c r="T1460" s="175">
        <f t="shared" si="156"/>
        <v>0</v>
      </c>
      <c r="U1460" s="176">
        <f>IF(N1460="nio",0,IF(N1460&gt;0,VLOOKUP(H1460,'3-Productie normen'!A:S,VLOOKUP(N1460,'3-Productie normen'!S:T,2,FALSE),FALSE)))</f>
        <v>0</v>
      </c>
      <c r="V1460" s="176">
        <f t="shared" si="157"/>
        <v>0</v>
      </c>
      <c r="W1460" s="176">
        <f t="shared" si="158"/>
        <v>0</v>
      </c>
      <c r="X1460" s="176">
        <f t="shared" si="159"/>
        <v>0</v>
      </c>
      <c r="Y1460" s="666">
        <f>VLOOKUP(H1460,'3-Productie normen'!A:S,13,FALSE)</f>
        <v>0</v>
      </c>
      <c r="Z1460" s="177"/>
      <c r="AB1460" s="138">
        <f t="shared" si="160"/>
        <v>0</v>
      </c>
    </row>
    <row r="1461" spans="1:28" ht="14.1" customHeight="1">
      <c r="A1461" s="152">
        <v>1461</v>
      </c>
      <c r="B1461" s="171" t="s">
        <v>1015</v>
      </c>
      <c r="C1461" s="592" t="s">
        <v>2036</v>
      </c>
      <c r="D1461" s="526">
        <v>0</v>
      </c>
      <c r="E1461" s="526" t="s">
        <v>1126</v>
      </c>
      <c r="F1461" s="184" t="s">
        <v>360</v>
      </c>
      <c r="G1461" s="184" t="s">
        <v>360</v>
      </c>
      <c r="H1461" s="180" t="s">
        <v>223</v>
      </c>
      <c r="I1461" s="184" t="s">
        <v>113</v>
      </c>
      <c r="J1461" s="649">
        <v>0</v>
      </c>
      <c r="K1461" s="484"/>
      <c r="L1461" s="484"/>
      <c r="M1461" s="484"/>
      <c r="N1461" s="174" t="s">
        <v>223</v>
      </c>
      <c r="O1461" s="174"/>
      <c r="P1461" s="174"/>
      <c r="Q1461" s="174"/>
      <c r="R1461" s="175">
        <f t="shared" si="154"/>
        <v>0</v>
      </c>
      <c r="S1461" s="175">
        <f t="shared" si="155"/>
        <v>0</v>
      </c>
      <c r="T1461" s="175">
        <f t="shared" si="156"/>
        <v>0</v>
      </c>
      <c r="U1461" s="176">
        <f>IF(N1461="nio",0,IF(N1461&gt;0,VLOOKUP(H1461,'3-Productie normen'!A:S,VLOOKUP(N1461,'3-Productie normen'!S:T,2,FALSE),FALSE)))</f>
        <v>0</v>
      </c>
      <c r="V1461" s="176">
        <f t="shared" si="157"/>
        <v>0</v>
      </c>
      <c r="W1461" s="176">
        <f t="shared" si="158"/>
        <v>0</v>
      </c>
      <c r="X1461" s="176">
        <f t="shared" si="159"/>
        <v>0</v>
      </c>
      <c r="Y1461" s="666">
        <f>VLOOKUP(H1461,'3-Productie normen'!A:S,13,FALSE)</f>
        <v>0</v>
      </c>
      <c r="Z1461" s="177"/>
      <c r="AB1461" s="138">
        <f t="shared" si="160"/>
        <v>0</v>
      </c>
    </row>
    <row r="1462" spans="1:28" ht="14.1" customHeight="1">
      <c r="A1462" s="152">
        <v>1462</v>
      </c>
      <c r="B1462" s="171" t="s">
        <v>1015</v>
      </c>
      <c r="C1462" s="592" t="s">
        <v>2036</v>
      </c>
      <c r="D1462" s="526">
        <v>0</v>
      </c>
      <c r="E1462" s="526" t="s">
        <v>1128</v>
      </c>
      <c r="F1462" s="184" t="s">
        <v>1028</v>
      </c>
      <c r="G1462" s="184" t="s">
        <v>1785</v>
      </c>
      <c r="H1462" s="180" t="s">
        <v>223</v>
      </c>
      <c r="I1462" s="184" t="s">
        <v>113</v>
      </c>
      <c r="J1462" s="649">
        <v>0</v>
      </c>
      <c r="K1462" s="484"/>
      <c r="L1462" s="484"/>
      <c r="M1462" s="484"/>
      <c r="N1462" s="174" t="s">
        <v>223</v>
      </c>
      <c r="O1462" s="174"/>
      <c r="P1462" s="174"/>
      <c r="Q1462" s="174"/>
      <c r="R1462" s="175">
        <f t="shared" si="154"/>
        <v>0</v>
      </c>
      <c r="S1462" s="175">
        <f t="shared" si="155"/>
        <v>0</v>
      </c>
      <c r="T1462" s="175">
        <f t="shared" si="156"/>
        <v>0</v>
      </c>
      <c r="U1462" s="176">
        <f>IF(N1462="nio",0,IF(N1462&gt;0,VLOOKUP(H1462,'3-Productie normen'!A:S,VLOOKUP(N1462,'3-Productie normen'!S:T,2,FALSE),FALSE)))</f>
        <v>0</v>
      </c>
      <c r="V1462" s="176">
        <f t="shared" si="157"/>
        <v>0</v>
      </c>
      <c r="W1462" s="176">
        <f t="shared" si="158"/>
        <v>0</v>
      </c>
      <c r="X1462" s="176">
        <f t="shared" si="159"/>
        <v>0</v>
      </c>
      <c r="Y1462" s="666">
        <f>VLOOKUP(H1462,'3-Productie normen'!A:S,13,FALSE)</f>
        <v>0</v>
      </c>
      <c r="Z1462" s="177"/>
      <c r="AB1462" s="138">
        <f t="shared" si="160"/>
        <v>0</v>
      </c>
    </row>
    <row r="1463" spans="1:28" ht="14.1" customHeight="1">
      <c r="A1463" s="152">
        <v>1463</v>
      </c>
      <c r="B1463" s="171" t="s">
        <v>1015</v>
      </c>
      <c r="C1463" s="592" t="s">
        <v>2036</v>
      </c>
      <c r="D1463" s="526">
        <v>0</v>
      </c>
      <c r="E1463" s="526" t="s">
        <v>1124</v>
      </c>
      <c r="F1463" s="184" t="s">
        <v>235</v>
      </c>
      <c r="G1463" s="184" t="s">
        <v>1786</v>
      </c>
      <c r="H1463" s="180" t="s">
        <v>223</v>
      </c>
      <c r="I1463" s="184" t="s">
        <v>114</v>
      </c>
      <c r="J1463" s="649">
        <v>0</v>
      </c>
      <c r="K1463" s="484"/>
      <c r="L1463" s="484"/>
      <c r="M1463" s="484"/>
      <c r="N1463" s="174" t="s">
        <v>223</v>
      </c>
      <c r="O1463" s="174"/>
      <c r="P1463" s="174"/>
      <c r="Q1463" s="174"/>
      <c r="R1463" s="175">
        <f t="shared" si="154"/>
        <v>0</v>
      </c>
      <c r="S1463" s="175">
        <f t="shared" si="155"/>
        <v>0</v>
      </c>
      <c r="T1463" s="175">
        <f t="shared" si="156"/>
        <v>0</v>
      </c>
      <c r="U1463" s="176">
        <f>IF(N1463="nio",0,IF(N1463&gt;0,VLOOKUP(H1463,'3-Productie normen'!A:S,VLOOKUP(N1463,'3-Productie normen'!S:T,2,FALSE),FALSE)))</f>
        <v>0</v>
      </c>
      <c r="V1463" s="176">
        <f t="shared" si="157"/>
        <v>0</v>
      </c>
      <c r="W1463" s="176">
        <f t="shared" si="158"/>
        <v>0</v>
      </c>
      <c r="X1463" s="176">
        <f t="shared" si="159"/>
        <v>0</v>
      </c>
      <c r="Y1463" s="666">
        <f>VLOOKUP(H1463,'3-Productie normen'!A:S,13,FALSE)</f>
        <v>0</v>
      </c>
      <c r="Z1463" s="177"/>
      <c r="AB1463" s="138">
        <f t="shared" si="160"/>
        <v>0</v>
      </c>
    </row>
    <row r="1464" spans="1:28" ht="14.1" customHeight="1">
      <c r="A1464" s="152">
        <v>1464</v>
      </c>
      <c r="B1464" s="171" t="s">
        <v>1015</v>
      </c>
      <c r="C1464" s="592" t="s">
        <v>2036</v>
      </c>
      <c r="D1464" s="526">
        <v>0</v>
      </c>
      <c r="E1464" s="526" t="s">
        <v>1143</v>
      </c>
      <c r="F1464" s="184" t="s">
        <v>235</v>
      </c>
      <c r="G1464" s="184" t="s">
        <v>1787</v>
      </c>
      <c r="H1464" s="180" t="s">
        <v>223</v>
      </c>
      <c r="I1464" s="184" t="s">
        <v>114</v>
      </c>
      <c r="J1464" s="649">
        <v>0</v>
      </c>
      <c r="K1464" s="484"/>
      <c r="L1464" s="484"/>
      <c r="M1464" s="484"/>
      <c r="N1464" s="174" t="s">
        <v>223</v>
      </c>
      <c r="O1464" s="174"/>
      <c r="P1464" s="174"/>
      <c r="Q1464" s="174"/>
      <c r="R1464" s="175">
        <f t="shared" si="154"/>
        <v>0</v>
      </c>
      <c r="S1464" s="175">
        <f t="shared" si="155"/>
        <v>0</v>
      </c>
      <c r="T1464" s="175">
        <f t="shared" si="156"/>
        <v>0</v>
      </c>
      <c r="U1464" s="176">
        <f>IF(N1464="nio",0,IF(N1464&gt;0,VLOOKUP(H1464,'3-Productie normen'!A:S,VLOOKUP(N1464,'3-Productie normen'!S:T,2,FALSE),FALSE)))</f>
        <v>0</v>
      </c>
      <c r="V1464" s="176">
        <f t="shared" si="157"/>
        <v>0</v>
      </c>
      <c r="W1464" s="176">
        <f t="shared" si="158"/>
        <v>0</v>
      </c>
      <c r="X1464" s="176">
        <f t="shared" si="159"/>
        <v>0</v>
      </c>
      <c r="Y1464" s="666">
        <f>VLOOKUP(H1464,'3-Productie normen'!A:S,13,FALSE)</f>
        <v>0</v>
      </c>
      <c r="Z1464" s="177"/>
      <c r="AB1464" s="138">
        <f t="shared" si="160"/>
        <v>0</v>
      </c>
    </row>
    <row r="1465" spans="1:28" ht="14.1" customHeight="1">
      <c r="A1465" s="152">
        <v>1465</v>
      </c>
      <c r="B1465" s="171" t="s">
        <v>1015</v>
      </c>
      <c r="C1465" s="592" t="s">
        <v>2036</v>
      </c>
      <c r="D1465" s="526">
        <v>0</v>
      </c>
      <c r="E1465" s="526" t="s">
        <v>1147</v>
      </c>
      <c r="F1465" s="184" t="s">
        <v>1028</v>
      </c>
      <c r="G1465" s="184" t="s">
        <v>1114</v>
      </c>
      <c r="H1465" s="180" t="s">
        <v>223</v>
      </c>
      <c r="I1465" s="184" t="s">
        <v>111</v>
      </c>
      <c r="J1465" s="649">
        <v>0</v>
      </c>
      <c r="K1465" s="484"/>
      <c r="L1465" s="484"/>
      <c r="M1465" s="484"/>
      <c r="N1465" s="174" t="s">
        <v>223</v>
      </c>
      <c r="O1465" s="174"/>
      <c r="P1465" s="174"/>
      <c r="Q1465" s="174"/>
      <c r="R1465" s="175">
        <f t="shared" si="154"/>
        <v>0</v>
      </c>
      <c r="S1465" s="175">
        <f t="shared" si="155"/>
        <v>0</v>
      </c>
      <c r="T1465" s="175">
        <f t="shared" si="156"/>
        <v>0</v>
      </c>
      <c r="U1465" s="176">
        <f>IF(N1465="nio",0,IF(N1465&gt;0,VLOOKUP(H1465,'3-Productie normen'!A:S,VLOOKUP(N1465,'3-Productie normen'!S:T,2,FALSE),FALSE)))</f>
        <v>0</v>
      </c>
      <c r="V1465" s="176">
        <f t="shared" si="157"/>
        <v>0</v>
      </c>
      <c r="W1465" s="176">
        <f t="shared" si="158"/>
        <v>0</v>
      </c>
      <c r="X1465" s="176">
        <f t="shared" si="159"/>
        <v>0</v>
      </c>
      <c r="Y1465" s="666">
        <f>VLOOKUP(H1465,'3-Productie normen'!A:S,13,FALSE)</f>
        <v>0</v>
      </c>
      <c r="Z1465" s="177"/>
      <c r="AB1465" s="138">
        <f t="shared" si="160"/>
        <v>0</v>
      </c>
    </row>
    <row r="1466" spans="1:28" ht="14.1" customHeight="1">
      <c r="A1466" s="152">
        <v>1466</v>
      </c>
      <c r="B1466" s="171" t="s">
        <v>1015</v>
      </c>
      <c r="C1466" s="592" t="s">
        <v>2036</v>
      </c>
      <c r="D1466" s="526">
        <v>0</v>
      </c>
      <c r="E1466" s="526" t="s">
        <v>1088</v>
      </c>
      <c r="F1466" s="184" t="s">
        <v>1028</v>
      </c>
      <c r="G1466" s="184" t="s">
        <v>1788</v>
      </c>
      <c r="H1466" s="180" t="s">
        <v>223</v>
      </c>
      <c r="I1466" s="184" t="s">
        <v>111</v>
      </c>
      <c r="J1466" s="649">
        <v>0</v>
      </c>
      <c r="K1466" s="484"/>
      <c r="L1466" s="484"/>
      <c r="M1466" s="484"/>
      <c r="N1466" s="174" t="s">
        <v>223</v>
      </c>
      <c r="O1466" s="174"/>
      <c r="P1466" s="174"/>
      <c r="Q1466" s="174"/>
      <c r="R1466" s="175">
        <f t="shared" si="154"/>
        <v>0</v>
      </c>
      <c r="S1466" s="175">
        <f t="shared" si="155"/>
        <v>0</v>
      </c>
      <c r="T1466" s="175">
        <f t="shared" si="156"/>
        <v>0</v>
      </c>
      <c r="U1466" s="176">
        <f>IF(N1466="nio",0,IF(N1466&gt;0,VLOOKUP(H1466,'3-Productie normen'!A:S,VLOOKUP(N1466,'3-Productie normen'!S:T,2,FALSE),FALSE)))</f>
        <v>0</v>
      </c>
      <c r="V1466" s="176">
        <f t="shared" si="157"/>
        <v>0</v>
      </c>
      <c r="W1466" s="176">
        <f t="shared" si="158"/>
        <v>0</v>
      </c>
      <c r="X1466" s="176">
        <f t="shared" si="159"/>
        <v>0</v>
      </c>
      <c r="Y1466" s="666">
        <f>VLOOKUP(H1466,'3-Productie normen'!A:S,13,FALSE)</f>
        <v>0</v>
      </c>
      <c r="Z1466" s="177"/>
      <c r="AB1466" s="138">
        <f t="shared" si="160"/>
        <v>0</v>
      </c>
    </row>
    <row r="1467" spans="1:28" ht="14.1" customHeight="1">
      <c r="A1467" s="152">
        <v>1467</v>
      </c>
      <c r="B1467" s="171" t="s">
        <v>1015</v>
      </c>
      <c r="C1467" s="592" t="s">
        <v>2036</v>
      </c>
      <c r="D1467" s="526">
        <v>0</v>
      </c>
      <c r="E1467" s="526" t="s">
        <v>1106</v>
      </c>
      <c r="F1467" s="184" t="s">
        <v>1028</v>
      </c>
      <c r="G1467" s="184" t="s">
        <v>1788</v>
      </c>
      <c r="H1467" s="180" t="s">
        <v>223</v>
      </c>
      <c r="I1467" s="184" t="s">
        <v>111</v>
      </c>
      <c r="J1467" s="649">
        <v>0</v>
      </c>
      <c r="K1467" s="484"/>
      <c r="L1467" s="484"/>
      <c r="M1467" s="484"/>
      <c r="N1467" s="174" t="s">
        <v>223</v>
      </c>
      <c r="O1467" s="174"/>
      <c r="P1467" s="174"/>
      <c r="Q1467" s="174"/>
      <c r="R1467" s="175">
        <f t="shared" si="154"/>
        <v>0</v>
      </c>
      <c r="S1467" s="175">
        <f t="shared" si="155"/>
        <v>0</v>
      </c>
      <c r="T1467" s="175">
        <f t="shared" si="156"/>
        <v>0</v>
      </c>
      <c r="U1467" s="176">
        <f>IF(N1467="nio",0,IF(N1467&gt;0,VLOOKUP(H1467,'3-Productie normen'!A:S,VLOOKUP(N1467,'3-Productie normen'!S:T,2,FALSE),FALSE)))</f>
        <v>0</v>
      </c>
      <c r="V1467" s="176">
        <f t="shared" si="157"/>
        <v>0</v>
      </c>
      <c r="W1467" s="176">
        <f t="shared" si="158"/>
        <v>0</v>
      </c>
      <c r="X1467" s="176">
        <f t="shared" si="159"/>
        <v>0</v>
      </c>
      <c r="Y1467" s="666">
        <f>VLOOKUP(H1467,'3-Productie normen'!A:S,13,FALSE)</f>
        <v>0</v>
      </c>
      <c r="Z1467" s="177"/>
      <c r="AB1467" s="138">
        <f t="shared" si="160"/>
        <v>0</v>
      </c>
    </row>
    <row r="1468" spans="1:28" ht="14.1" customHeight="1">
      <c r="A1468" s="152">
        <v>1468</v>
      </c>
      <c r="B1468" s="171" t="s">
        <v>1015</v>
      </c>
      <c r="C1468" s="592" t="s">
        <v>2036</v>
      </c>
      <c r="D1468" s="526">
        <v>0</v>
      </c>
      <c r="E1468" s="526" t="s">
        <v>1110</v>
      </c>
      <c r="F1468" s="184" t="s">
        <v>1028</v>
      </c>
      <c r="G1468" s="184" t="s">
        <v>1446</v>
      </c>
      <c r="H1468" s="180" t="s">
        <v>223</v>
      </c>
      <c r="I1468" s="184" t="s">
        <v>111</v>
      </c>
      <c r="J1468" s="649">
        <v>0</v>
      </c>
      <c r="K1468" s="484"/>
      <c r="L1468" s="484"/>
      <c r="M1468" s="484"/>
      <c r="N1468" s="174" t="s">
        <v>223</v>
      </c>
      <c r="O1468" s="174"/>
      <c r="P1468" s="174"/>
      <c r="Q1468" s="174"/>
      <c r="R1468" s="175">
        <f t="shared" si="154"/>
        <v>0</v>
      </c>
      <c r="S1468" s="175">
        <f t="shared" si="155"/>
        <v>0</v>
      </c>
      <c r="T1468" s="175">
        <f t="shared" si="156"/>
        <v>0</v>
      </c>
      <c r="U1468" s="176">
        <f>IF(N1468="nio",0,IF(N1468&gt;0,VLOOKUP(H1468,'3-Productie normen'!A:S,VLOOKUP(N1468,'3-Productie normen'!S:T,2,FALSE),FALSE)))</f>
        <v>0</v>
      </c>
      <c r="V1468" s="176">
        <f t="shared" si="157"/>
        <v>0</v>
      </c>
      <c r="W1468" s="176">
        <f t="shared" si="158"/>
        <v>0</v>
      </c>
      <c r="X1468" s="176">
        <f t="shared" si="159"/>
        <v>0</v>
      </c>
      <c r="Y1468" s="666">
        <f>VLOOKUP(H1468,'3-Productie normen'!A:S,13,FALSE)</f>
        <v>0</v>
      </c>
      <c r="Z1468" s="177"/>
      <c r="AB1468" s="138">
        <f t="shared" si="160"/>
        <v>0</v>
      </c>
    </row>
    <row r="1469" spans="1:28" ht="14.1" customHeight="1">
      <c r="A1469" s="152">
        <v>1469</v>
      </c>
      <c r="B1469" s="171" t="s">
        <v>1015</v>
      </c>
      <c r="C1469" s="592" t="s">
        <v>2036</v>
      </c>
      <c r="D1469" s="526">
        <v>0</v>
      </c>
      <c r="E1469" s="526" t="s">
        <v>1120</v>
      </c>
      <c r="F1469" s="184" t="s">
        <v>1028</v>
      </c>
      <c r="G1469" s="184" t="s">
        <v>1114</v>
      </c>
      <c r="H1469" s="180" t="s">
        <v>223</v>
      </c>
      <c r="I1469" s="184" t="s">
        <v>111</v>
      </c>
      <c r="J1469" s="649">
        <v>0</v>
      </c>
      <c r="K1469" s="484"/>
      <c r="L1469" s="484"/>
      <c r="M1469" s="484"/>
      <c r="N1469" s="174" t="s">
        <v>223</v>
      </c>
      <c r="O1469" s="174"/>
      <c r="P1469" s="174"/>
      <c r="Q1469" s="174"/>
      <c r="R1469" s="175">
        <f t="shared" si="154"/>
        <v>0</v>
      </c>
      <c r="S1469" s="175">
        <f t="shared" si="155"/>
        <v>0</v>
      </c>
      <c r="T1469" s="175">
        <f t="shared" si="156"/>
        <v>0</v>
      </c>
      <c r="U1469" s="176">
        <f>IF(N1469="nio",0,IF(N1469&gt;0,VLOOKUP(H1469,'3-Productie normen'!A:S,VLOOKUP(N1469,'3-Productie normen'!S:T,2,FALSE),FALSE)))</f>
        <v>0</v>
      </c>
      <c r="V1469" s="176">
        <f t="shared" si="157"/>
        <v>0</v>
      </c>
      <c r="W1469" s="176">
        <f t="shared" si="158"/>
        <v>0</v>
      </c>
      <c r="X1469" s="176">
        <f t="shared" si="159"/>
        <v>0</v>
      </c>
      <c r="Y1469" s="666">
        <f>VLOOKUP(H1469,'3-Productie normen'!A:S,13,FALSE)</f>
        <v>0</v>
      </c>
      <c r="Z1469" s="177"/>
      <c r="AB1469" s="138">
        <f t="shared" si="160"/>
        <v>0</v>
      </c>
    </row>
    <row r="1470" spans="1:28" ht="14.1" customHeight="1">
      <c r="A1470" s="152">
        <v>1470</v>
      </c>
      <c r="B1470" s="171" t="s">
        <v>1015</v>
      </c>
      <c r="C1470" s="592" t="s">
        <v>2036</v>
      </c>
      <c r="D1470" s="526">
        <v>0</v>
      </c>
      <c r="E1470" s="526" t="s">
        <v>1079</v>
      </c>
      <c r="F1470" s="184" t="s">
        <v>1028</v>
      </c>
      <c r="G1470" s="184" t="s">
        <v>1114</v>
      </c>
      <c r="H1470" s="180" t="s">
        <v>223</v>
      </c>
      <c r="I1470" s="184" t="s">
        <v>111</v>
      </c>
      <c r="J1470" s="649">
        <v>0</v>
      </c>
      <c r="K1470" s="484"/>
      <c r="L1470" s="484"/>
      <c r="M1470" s="484"/>
      <c r="N1470" s="174" t="s">
        <v>223</v>
      </c>
      <c r="O1470" s="174"/>
      <c r="P1470" s="174"/>
      <c r="Q1470" s="174"/>
      <c r="R1470" s="175">
        <f t="shared" si="154"/>
        <v>0</v>
      </c>
      <c r="S1470" s="175">
        <f t="shared" si="155"/>
        <v>0</v>
      </c>
      <c r="T1470" s="175">
        <f t="shared" si="156"/>
        <v>0</v>
      </c>
      <c r="U1470" s="176">
        <f>IF(N1470="nio",0,IF(N1470&gt;0,VLOOKUP(H1470,'3-Productie normen'!A:S,VLOOKUP(N1470,'3-Productie normen'!S:T,2,FALSE),FALSE)))</f>
        <v>0</v>
      </c>
      <c r="V1470" s="176">
        <f t="shared" si="157"/>
        <v>0</v>
      </c>
      <c r="W1470" s="176">
        <f t="shared" si="158"/>
        <v>0</v>
      </c>
      <c r="X1470" s="176">
        <f t="shared" si="159"/>
        <v>0</v>
      </c>
      <c r="Y1470" s="666">
        <f>VLOOKUP(H1470,'3-Productie normen'!A:S,13,FALSE)</f>
        <v>0</v>
      </c>
      <c r="Z1470" s="177"/>
      <c r="AB1470" s="138">
        <f t="shared" si="160"/>
        <v>0</v>
      </c>
    </row>
    <row r="1471" spans="1:28" ht="14.1" customHeight="1">
      <c r="A1471" s="152">
        <v>1471</v>
      </c>
      <c r="B1471" s="171" t="s">
        <v>1015</v>
      </c>
      <c r="C1471" s="592" t="s">
        <v>2036</v>
      </c>
      <c r="D1471" s="526">
        <v>0</v>
      </c>
      <c r="E1471" s="526" t="s">
        <v>1123</v>
      </c>
      <c r="F1471" s="184" t="s">
        <v>1028</v>
      </c>
      <c r="G1471" s="184" t="s">
        <v>1114</v>
      </c>
      <c r="H1471" s="180" t="s">
        <v>223</v>
      </c>
      <c r="I1471" s="184" t="s">
        <v>111</v>
      </c>
      <c r="J1471" s="649">
        <v>0</v>
      </c>
      <c r="K1471" s="484"/>
      <c r="L1471" s="484"/>
      <c r="M1471" s="484"/>
      <c r="N1471" s="174" t="s">
        <v>223</v>
      </c>
      <c r="O1471" s="174"/>
      <c r="P1471" s="174"/>
      <c r="Q1471" s="174"/>
      <c r="R1471" s="175">
        <f t="shared" si="154"/>
        <v>0</v>
      </c>
      <c r="S1471" s="175">
        <f t="shared" si="155"/>
        <v>0</v>
      </c>
      <c r="T1471" s="175">
        <f t="shared" si="156"/>
        <v>0</v>
      </c>
      <c r="U1471" s="176">
        <f>IF(N1471="nio",0,IF(N1471&gt;0,VLOOKUP(H1471,'3-Productie normen'!A:S,VLOOKUP(N1471,'3-Productie normen'!S:T,2,FALSE),FALSE)))</f>
        <v>0</v>
      </c>
      <c r="V1471" s="176">
        <f t="shared" si="157"/>
        <v>0</v>
      </c>
      <c r="W1471" s="176">
        <f t="shared" si="158"/>
        <v>0</v>
      </c>
      <c r="X1471" s="176">
        <f t="shared" si="159"/>
        <v>0</v>
      </c>
      <c r="Y1471" s="666">
        <f>VLOOKUP(H1471,'3-Productie normen'!A:S,13,FALSE)</f>
        <v>0</v>
      </c>
      <c r="Z1471" s="177"/>
      <c r="AB1471" s="138">
        <f t="shared" si="160"/>
        <v>0</v>
      </c>
    </row>
    <row r="1472" spans="1:28" ht="14.1" customHeight="1">
      <c r="A1472" s="152">
        <v>1472</v>
      </c>
      <c r="B1472" s="171" t="s">
        <v>1015</v>
      </c>
      <c r="C1472" s="592" t="s">
        <v>2036</v>
      </c>
      <c r="D1472" s="526">
        <v>0</v>
      </c>
      <c r="E1472" s="526" t="s">
        <v>1115</v>
      </c>
      <c r="F1472" s="184" t="s">
        <v>1028</v>
      </c>
      <c r="G1472" s="184" t="s">
        <v>1114</v>
      </c>
      <c r="H1472" s="180" t="s">
        <v>223</v>
      </c>
      <c r="I1472" s="184" t="s">
        <v>111</v>
      </c>
      <c r="J1472" s="649">
        <v>0</v>
      </c>
      <c r="K1472" s="484"/>
      <c r="L1472" s="484"/>
      <c r="M1472" s="484"/>
      <c r="N1472" s="174" t="s">
        <v>223</v>
      </c>
      <c r="O1472" s="174"/>
      <c r="P1472" s="174"/>
      <c r="Q1472" s="174"/>
      <c r="R1472" s="175">
        <f t="shared" si="154"/>
        <v>0</v>
      </c>
      <c r="S1472" s="175">
        <f t="shared" si="155"/>
        <v>0</v>
      </c>
      <c r="T1472" s="175">
        <f t="shared" si="156"/>
        <v>0</v>
      </c>
      <c r="U1472" s="176">
        <f>IF(N1472="nio",0,IF(N1472&gt;0,VLOOKUP(H1472,'3-Productie normen'!A:S,VLOOKUP(N1472,'3-Productie normen'!S:T,2,FALSE),FALSE)))</f>
        <v>0</v>
      </c>
      <c r="V1472" s="176">
        <f t="shared" si="157"/>
        <v>0</v>
      </c>
      <c r="W1472" s="176">
        <f t="shared" si="158"/>
        <v>0</v>
      </c>
      <c r="X1472" s="176">
        <f t="shared" si="159"/>
        <v>0</v>
      </c>
      <c r="Y1472" s="666">
        <f>VLOOKUP(H1472,'3-Productie normen'!A:S,13,FALSE)</f>
        <v>0</v>
      </c>
      <c r="Z1472" s="177"/>
      <c r="AB1472" s="138">
        <f t="shared" si="160"/>
        <v>0</v>
      </c>
    </row>
    <row r="1473" spans="1:28" ht="14.1" customHeight="1">
      <c r="A1473" s="152">
        <v>1473</v>
      </c>
      <c r="B1473" s="171" t="s">
        <v>1015</v>
      </c>
      <c r="C1473" s="592" t="s">
        <v>2036</v>
      </c>
      <c r="D1473" s="526">
        <v>0</v>
      </c>
      <c r="E1473" s="526"/>
      <c r="F1473" s="184" t="s">
        <v>557</v>
      </c>
      <c r="G1473" s="184" t="s">
        <v>1789</v>
      </c>
      <c r="H1473" s="180" t="s">
        <v>223</v>
      </c>
      <c r="I1473" s="184" t="s">
        <v>113</v>
      </c>
      <c r="J1473" s="649">
        <v>0</v>
      </c>
      <c r="K1473" s="484"/>
      <c r="L1473" s="484"/>
      <c r="M1473" s="484"/>
      <c r="N1473" s="174" t="s">
        <v>223</v>
      </c>
      <c r="O1473" s="174"/>
      <c r="P1473" s="174"/>
      <c r="Q1473" s="174"/>
      <c r="R1473" s="175">
        <f t="shared" si="154"/>
        <v>0</v>
      </c>
      <c r="S1473" s="175">
        <f t="shared" si="155"/>
        <v>0</v>
      </c>
      <c r="T1473" s="175">
        <f t="shared" si="156"/>
        <v>0</v>
      </c>
      <c r="U1473" s="176">
        <f>IF(N1473="nio",0,IF(N1473&gt;0,VLOOKUP(H1473,'3-Productie normen'!A:S,VLOOKUP(N1473,'3-Productie normen'!S:T,2,FALSE),FALSE)))</f>
        <v>0</v>
      </c>
      <c r="V1473" s="176">
        <f t="shared" si="157"/>
        <v>0</v>
      </c>
      <c r="W1473" s="176">
        <f t="shared" si="158"/>
        <v>0</v>
      </c>
      <c r="X1473" s="176">
        <f t="shared" si="159"/>
        <v>0</v>
      </c>
      <c r="Y1473" s="666">
        <f>VLOOKUP(H1473,'3-Productie normen'!A:S,13,FALSE)</f>
        <v>0</v>
      </c>
      <c r="Z1473" s="177"/>
      <c r="AB1473" s="138">
        <f t="shared" si="160"/>
        <v>0</v>
      </c>
    </row>
    <row r="1474" spans="1:28" ht="14.1" customHeight="1">
      <c r="A1474" s="152">
        <v>1474</v>
      </c>
      <c r="B1474" s="171" t="s">
        <v>1016</v>
      </c>
      <c r="C1474" s="171" t="s">
        <v>2037</v>
      </c>
      <c r="D1474" s="526">
        <v>1</v>
      </c>
      <c r="E1474" s="526" t="s">
        <v>1067</v>
      </c>
      <c r="F1474" s="184" t="s">
        <v>1078</v>
      </c>
      <c r="G1474" s="184" t="s">
        <v>1790</v>
      </c>
      <c r="H1474" s="184" t="s">
        <v>1856</v>
      </c>
      <c r="I1474" s="184" t="s">
        <v>111</v>
      </c>
      <c r="J1474" s="649">
        <v>205</v>
      </c>
      <c r="K1474" s="484"/>
      <c r="L1474" s="484"/>
      <c r="M1474" s="484"/>
      <c r="N1474" s="174">
        <v>232</v>
      </c>
      <c r="O1474" s="174"/>
      <c r="P1474" s="174"/>
      <c r="Q1474" s="174"/>
      <c r="R1474" s="175" t="e">
        <f t="shared" si="154"/>
        <v>#DIV/0!</v>
      </c>
      <c r="S1474" s="175">
        <f t="shared" si="155"/>
        <v>0</v>
      </c>
      <c r="T1474" s="175">
        <f t="shared" si="156"/>
        <v>0</v>
      </c>
      <c r="U1474" s="176">
        <f>IF(N1474="nio",0,IF(N1474&gt;0,VLOOKUP(H1474,'3-Productie normen'!A:S,VLOOKUP(N1474,'3-Productie normen'!S:T,2,FALSE),FALSE)))</f>
        <v>0</v>
      </c>
      <c r="V1474" s="176">
        <f t="shared" si="157"/>
        <v>0</v>
      </c>
      <c r="W1474" s="176">
        <f t="shared" si="158"/>
        <v>0</v>
      </c>
      <c r="X1474" s="176">
        <f t="shared" si="159"/>
        <v>0</v>
      </c>
      <c r="Y1474" s="666">
        <f>VLOOKUP(H1474,'3-Productie normen'!A:S,13,FALSE)</f>
        <v>5</v>
      </c>
      <c r="Z1474" s="177"/>
      <c r="AB1474" s="138">
        <f t="shared" si="160"/>
        <v>47560</v>
      </c>
    </row>
    <row r="1475" spans="1:28" ht="14.1" customHeight="1">
      <c r="A1475" s="152">
        <v>1475</v>
      </c>
      <c r="B1475" s="171" t="s">
        <v>1016</v>
      </c>
      <c r="C1475" s="171" t="s">
        <v>2037</v>
      </c>
      <c r="D1475" s="526">
        <v>1</v>
      </c>
      <c r="E1475" s="526" t="s">
        <v>1242</v>
      </c>
      <c r="F1475" s="184" t="s">
        <v>1078</v>
      </c>
      <c r="G1475" s="184" t="s">
        <v>1113</v>
      </c>
      <c r="H1475" s="184" t="s">
        <v>1856</v>
      </c>
      <c r="I1475" s="184" t="s">
        <v>111</v>
      </c>
      <c r="J1475" s="649">
        <v>54</v>
      </c>
      <c r="K1475" s="484"/>
      <c r="L1475" s="484"/>
      <c r="M1475" s="484"/>
      <c r="N1475" s="174">
        <v>232</v>
      </c>
      <c r="O1475" s="174"/>
      <c r="P1475" s="174"/>
      <c r="Q1475" s="174"/>
      <c r="R1475" s="175" t="e">
        <f t="shared" si="154"/>
        <v>#DIV/0!</v>
      </c>
      <c r="S1475" s="175">
        <f t="shared" si="155"/>
        <v>0</v>
      </c>
      <c r="T1475" s="175">
        <f t="shared" si="156"/>
        <v>0</v>
      </c>
      <c r="U1475" s="176">
        <f>IF(N1475="nio",0,IF(N1475&gt;0,VLOOKUP(H1475,'3-Productie normen'!A:S,VLOOKUP(N1475,'3-Productie normen'!S:T,2,FALSE),FALSE)))</f>
        <v>0</v>
      </c>
      <c r="V1475" s="176">
        <f t="shared" si="157"/>
        <v>0</v>
      </c>
      <c r="W1475" s="176">
        <f t="shared" si="158"/>
        <v>0</v>
      </c>
      <c r="X1475" s="176">
        <f t="shared" si="159"/>
        <v>0</v>
      </c>
      <c r="Y1475" s="666">
        <f>VLOOKUP(H1475,'3-Productie normen'!A:S,13,FALSE)</f>
        <v>5</v>
      </c>
      <c r="Z1475" s="177"/>
      <c r="AB1475" s="138">
        <f t="shared" si="160"/>
        <v>12528</v>
      </c>
    </row>
    <row r="1476" spans="1:28" ht="14.1" customHeight="1">
      <c r="A1476" s="152">
        <v>1476</v>
      </c>
      <c r="B1476" s="171" t="s">
        <v>1016</v>
      </c>
      <c r="C1476" s="171" t="s">
        <v>2037</v>
      </c>
      <c r="D1476" s="526">
        <v>1</v>
      </c>
      <c r="E1476" s="526" t="s">
        <v>1233</v>
      </c>
      <c r="F1476" s="184" t="s">
        <v>1073</v>
      </c>
      <c r="G1476" s="184"/>
      <c r="H1476" s="184" t="s">
        <v>1073</v>
      </c>
      <c r="I1476" s="184" t="s">
        <v>111</v>
      </c>
      <c r="J1476" s="649">
        <v>48.5</v>
      </c>
      <c r="K1476" s="484"/>
      <c r="L1476" s="484"/>
      <c r="M1476" s="484"/>
      <c r="N1476" s="174">
        <v>232</v>
      </c>
      <c r="O1476" s="174"/>
      <c r="P1476" s="174"/>
      <c r="Q1476" s="174"/>
      <c r="R1476" s="175" t="e">
        <f t="shared" si="154"/>
        <v>#DIV/0!</v>
      </c>
      <c r="S1476" s="175">
        <f t="shared" si="155"/>
        <v>0</v>
      </c>
      <c r="T1476" s="175">
        <f t="shared" si="156"/>
        <v>0</v>
      </c>
      <c r="U1476" s="176">
        <f>IF(N1476="nio",0,IF(N1476&gt;0,VLOOKUP(H1476,'3-Productie normen'!A:S,VLOOKUP(N1476,'3-Productie normen'!S:T,2,FALSE),FALSE)))</f>
        <v>0</v>
      </c>
      <c r="V1476" s="176">
        <f t="shared" si="157"/>
        <v>0</v>
      </c>
      <c r="W1476" s="176">
        <f t="shared" si="158"/>
        <v>0</v>
      </c>
      <c r="X1476" s="176">
        <f t="shared" si="159"/>
        <v>0</v>
      </c>
      <c r="Y1476" s="666">
        <f>VLOOKUP(H1476,'3-Productie normen'!A:S,13,FALSE)</f>
        <v>7</v>
      </c>
      <c r="Z1476" s="177"/>
      <c r="AB1476" s="138">
        <f t="shared" si="160"/>
        <v>11252</v>
      </c>
    </row>
    <row r="1477" spans="1:28" ht="14.1" customHeight="1">
      <c r="A1477" s="152">
        <v>1477</v>
      </c>
      <c r="B1477" s="171" t="s">
        <v>1016</v>
      </c>
      <c r="C1477" s="171" t="s">
        <v>2037</v>
      </c>
      <c r="D1477" s="526">
        <v>1</v>
      </c>
      <c r="E1477" s="526" t="s">
        <v>1235</v>
      </c>
      <c r="F1477" s="184" t="s">
        <v>557</v>
      </c>
      <c r="G1477" s="184"/>
      <c r="H1477" s="137" t="s">
        <v>1856</v>
      </c>
      <c r="I1477" s="184" t="s">
        <v>111</v>
      </c>
      <c r="J1477" s="649">
        <v>28</v>
      </c>
      <c r="K1477" s="484"/>
      <c r="L1477" s="484"/>
      <c r="M1477" s="484"/>
      <c r="N1477" s="174">
        <v>232</v>
      </c>
      <c r="O1477" s="174"/>
      <c r="P1477" s="174"/>
      <c r="Q1477" s="174"/>
      <c r="R1477" s="175" t="e">
        <f t="shared" si="154"/>
        <v>#DIV/0!</v>
      </c>
      <c r="S1477" s="175">
        <f t="shared" si="155"/>
        <v>0</v>
      </c>
      <c r="T1477" s="175">
        <f t="shared" si="156"/>
        <v>0</v>
      </c>
      <c r="U1477" s="176">
        <f>IF(N1477="nio",0,IF(N1477&gt;0,VLOOKUP(H1477,'3-Productie normen'!A:S,VLOOKUP(N1477,'3-Productie normen'!S:T,2,FALSE),FALSE)))</f>
        <v>0</v>
      </c>
      <c r="V1477" s="176">
        <f t="shared" si="157"/>
        <v>0</v>
      </c>
      <c r="W1477" s="176">
        <f t="shared" si="158"/>
        <v>0</v>
      </c>
      <c r="X1477" s="176">
        <f t="shared" si="159"/>
        <v>0</v>
      </c>
      <c r="Y1477" s="666">
        <f>VLOOKUP(H1477,'3-Productie normen'!A:S,13,FALSE)</f>
        <v>5</v>
      </c>
      <c r="Z1477" s="177"/>
      <c r="AB1477" s="138">
        <f t="shared" si="160"/>
        <v>6496</v>
      </c>
    </row>
    <row r="1478" spans="1:28" ht="14.1" customHeight="1">
      <c r="A1478" s="152">
        <v>1478</v>
      </c>
      <c r="B1478" s="171" t="s">
        <v>1016</v>
      </c>
      <c r="C1478" s="171" t="s">
        <v>2037</v>
      </c>
      <c r="D1478" s="526">
        <v>1</v>
      </c>
      <c r="E1478" s="526" t="s">
        <v>1065</v>
      </c>
      <c r="F1478" s="184" t="s">
        <v>1023</v>
      </c>
      <c r="G1478" s="184" t="s">
        <v>1791</v>
      </c>
      <c r="H1478" s="187" t="s">
        <v>116</v>
      </c>
      <c r="I1478" s="184" t="s">
        <v>111</v>
      </c>
      <c r="J1478" s="649">
        <v>27.299999237060501</v>
      </c>
      <c r="K1478" s="484"/>
      <c r="L1478" s="484"/>
      <c r="M1478" s="484"/>
      <c r="N1478" s="174">
        <v>232</v>
      </c>
      <c r="O1478" s="174"/>
      <c r="P1478" s="174"/>
      <c r="Q1478" s="174"/>
      <c r="R1478" s="175" t="e">
        <f t="shared" si="154"/>
        <v>#DIV/0!</v>
      </c>
      <c r="S1478" s="175">
        <f t="shared" si="155"/>
        <v>0</v>
      </c>
      <c r="T1478" s="175">
        <f t="shared" si="156"/>
        <v>0</v>
      </c>
      <c r="U1478" s="176">
        <f>IF(N1478="nio",0,IF(N1478&gt;0,VLOOKUP(H1478,'3-Productie normen'!A:S,VLOOKUP(N1478,'3-Productie normen'!S:T,2,FALSE),FALSE)))</f>
        <v>0</v>
      </c>
      <c r="V1478" s="176">
        <f t="shared" si="157"/>
        <v>0</v>
      </c>
      <c r="W1478" s="176">
        <f t="shared" si="158"/>
        <v>0</v>
      </c>
      <c r="X1478" s="176">
        <f t="shared" si="159"/>
        <v>0</v>
      </c>
      <c r="Y1478" s="666">
        <f>VLOOKUP(H1478,'3-Productie normen'!A:S,13,FALSE)</f>
        <v>2</v>
      </c>
      <c r="Z1478" s="177"/>
      <c r="AB1478" s="138">
        <f t="shared" si="160"/>
        <v>6333.599822998036</v>
      </c>
    </row>
    <row r="1479" spans="1:28" ht="14.1" customHeight="1">
      <c r="A1479" s="152">
        <v>1479</v>
      </c>
      <c r="B1479" s="171" t="s">
        <v>1016</v>
      </c>
      <c r="C1479" s="171" t="s">
        <v>2037</v>
      </c>
      <c r="D1479" s="526">
        <v>1</v>
      </c>
      <c r="E1479" s="526" t="s">
        <v>1069</v>
      </c>
      <c r="F1479" s="184" t="s">
        <v>281</v>
      </c>
      <c r="G1479" s="184"/>
      <c r="H1479" s="173" t="s">
        <v>1857</v>
      </c>
      <c r="I1479" s="184" t="s">
        <v>111</v>
      </c>
      <c r="J1479" s="649">
        <v>25.799999237060501</v>
      </c>
      <c r="K1479" s="484"/>
      <c r="L1479" s="484"/>
      <c r="M1479" s="484"/>
      <c r="N1479" s="174">
        <v>232</v>
      </c>
      <c r="O1479" s="174"/>
      <c r="P1479" s="174"/>
      <c r="Q1479" s="174"/>
      <c r="R1479" s="175" t="e">
        <f t="shared" si="154"/>
        <v>#DIV/0!</v>
      </c>
      <c r="S1479" s="175">
        <f t="shared" si="155"/>
        <v>0</v>
      </c>
      <c r="T1479" s="175">
        <f t="shared" si="156"/>
        <v>0</v>
      </c>
      <c r="U1479" s="176">
        <f>IF(N1479="nio",0,IF(N1479&gt;0,VLOOKUP(H1479,'3-Productie normen'!A:S,VLOOKUP(N1479,'3-Productie normen'!S:T,2,FALSE),FALSE)))</f>
        <v>0</v>
      </c>
      <c r="V1479" s="176">
        <f t="shared" si="157"/>
        <v>0</v>
      </c>
      <c r="W1479" s="176">
        <f t="shared" si="158"/>
        <v>0</v>
      </c>
      <c r="X1479" s="176">
        <f t="shared" si="159"/>
        <v>0</v>
      </c>
      <c r="Y1479" s="666">
        <f>VLOOKUP(H1479,'3-Productie normen'!A:S,13,FALSE)</f>
        <v>1</v>
      </c>
      <c r="Z1479" s="177"/>
      <c r="AB1479" s="138">
        <f t="shared" si="160"/>
        <v>5985.599822998036</v>
      </c>
    </row>
    <row r="1480" spans="1:28" ht="14.1" customHeight="1">
      <c r="A1480" s="152">
        <v>1480</v>
      </c>
      <c r="B1480" s="171" t="s">
        <v>1016</v>
      </c>
      <c r="C1480" s="171" t="s">
        <v>2037</v>
      </c>
      <c r="D1480" s="526">
        <v>1</v>
      </c>
      <c r="E1480" s="526" t="s">
        <v>1066</v>
      </c>
      <c r="F1480" s="184" t="s">
        <v>1467</v>
      </c>
      <c r="G1480" s="184" t="s">
        <v>1467</v>
      </c>
      <c r="H1480" s="616" t="s">
        <v>1856</v>
      </c>
      <c r="I1480" s="184" t="s">
        <v>111</v>
      </c>
      <c r="J1480" s="649">
        <v>22.5</v>
      </c>
      <c r="K1480" s="484"/>
      <c r="L1480" s="484"/>
      <c r="M1480" s="484"/>
      <c r="N1480" s="174">
        <v>232</v>
      </c>
      <c r="O1480" s="174"/>
      <c r="P1480" s="174"/>
      <c r="Q1480" s="174"/>
      <c r="R1480" s="175" t="e">
        <f t="shared" si="154"/>
        <v>#DIV/0!</v>
      </c>
      <c r="S1480" s="175">
        <f t="shared" si="155"/>
        <v>0</v>
      </c>
      <c r="T1480" s="175">
        <f t="shared" si="156"/>
        <v>0</v>
      </c>
      <c r="U1480" s="176">
        <f>IF(N1480="nio",0,IF(N1480&gt;0,VLOOKUP(H1480,'3-Productie normen'!A:S,VLOOKUP(N1480,'3-Productie normen'!S:T,2,FALSE),FALSE)))</f>
        <v>0</v>
      </c>
      <c r="V1480" s="176">
        <f t="shared" si="157"/>
        <v>0</v>
      </c>
      <c r="W1480" s="176">
        <f t="shared" si="158"/>
        <v>0</v>
      </c>
      <c r="X1480" s="176">
        <f t="shared" si="159"/>
        <v>0</v>
      </c>
      <c r="Y1480" s="666">
        <f>VLOOKUP(H1480,'3-Productie normen'!A:S,13,FALSE)</f>
        <v>5</v>
      </c>
      <c r="Z1480" s="177"/>
      <c r="AB1480" s="138">
        <f t="shared" si="160"/>
        <v>5220</v>
      </c>
    </row>
    <row r="1481" spans="1:28" ht="14.1" customHeight="1">
      <c r="A1481" s="152">
        <v>1481</v>
      </c>
      <c r="B1481" s="171" t="s">
        <v>1016</v>
      </c>
      <c r="C1481" s="171" t="s">
        <v>2037</v>
      </c>
      <c r="D1481" s="526">
        <v>1</v>
      </c>
      <c r="E1481" s="526" t="s">
        <v>1220</v>
      </c>
      <c r="F1481" s="184" t="s">
        <v>1023</v>
      </c>
      <c r="G1481" s="184" t="s">
        <v>360</v>
      </c>
      <c r="H1481" s="619" t="s">
        <v>116</v>
      </c>
      <c r="I1481" s="184" t="s">
        <v>111</v>
      </c>
      <c r="J1481" s="649">
        <v>15.5</v>
      </c>
      <c r="K1481" s="484"/>
      <c r="L1481" s="484"/>
      <c r="M1481" s="484"/>
      <c r="N1481" s="174">
        <v>232</v>
      </c>
      <c r="O1481" s="174"/>
      <c r="P1481" s="174"/>
      <c r="Q1481" s="174"/>
      <c r="R1481" s="175" t="e">
        <f t="shared" si="154"/>
        <v>#DIV/0!</v>
      </c>
      <c r="S1481" s="175">
        <f t="shared" si="155"/>
        <v>0</v>
      </c>
      <c r="T1481" s="175">
        <f t="shared" si="156"/>
        <v>0</v>
      </c>
      <c r="U1481" s="176">
        <f>IF(N1481="nio",0,IF(N1481&gt;0,VLOOKUP(H1481,'3-Productie normen'!A:S,VLOOKUP(N1481,'3-Productie normen'!S:T,2,FALSE),FALSE)))</f>
        <v>0</v>
      </c>
      <c r="V1481" s="176">
        <f t="shared" si="157"/>
        <v>0</v>
      </c>
      <c r="W1481" s="176">
        <f t="shared" si="158"/>
        <v>0</v>
      </c>
      <c r="X1481" s="176">
        <f t="shared" si="159"/>
        <v>0</v>
      </c>
      <c r="Y1481" s="666">
        <f>VLOOKUP(H1481,'3-Productie normen'!A:S,13,FALSE)</f>
        <v>2</v>
      </c>
      <c r="Z1481" s="177"/>
      <c r="AB1481" s="138">
        <f t="shared" si="160"/>
        <v>3596</v>
      </c>
    </row>
    <row r="1482" spans="1:28" ht="14.1" customHeight="1">
      <c r="A1482" s="152">
        <v>1482</v>
      </c>
      <c r="B1482" s="171" t="s">
        <v>1016</v>
      </c>
      <c r="C1482" s="171" t="s">
        <v>2037</v>
      </c>
      <c r="D1482" s="526">
        <v>1</v>
      </c>
      <c r="E1482" s="526" t="s">
        <v>1048</v>
      </c>
      <c r="F1482" s="184" t="s">
        <v>557</v>
      </c>
      <c r="G1482" s="184"/>
      <c r="H1482" s="137" t="s">
        <v>1856</v>
      </c>
      <c r="I1482" s="184" t="s">
        <v>111</v>
      </c>
      <c r="J1482" s="649">
        <v>11</v>
      </c>
      <c r="K1482" s="484"/>
      <c r="L1482" s="484"/>
      <c r="M1482" s="484"/>
      <c r="N1482" s="174">
        <v>232</v>
      </c>
      <c r="O1482" s="174"/>
      <c r="P1482" s="174"/>
      <c r="Q1482" s="174"/>
      <c r="R1482" s="175" t="e">
        <f t="shared" ref="R1482:R1545" si="161">IF(N1482="nio",0,IF(N1482&gt;0,N1482*J1482/U1482,0))*K1482</f>
        <v>#DIV/0!</v>
      </c>
      <c r="S1482" s="175">
        <f t="shared" ref="S1482:S1545" si="162">IF(O1482&gt;0,O1482*J1482/V1482,0)*L1482</f>
        <v>0</v>
      </c>
      <c r="T1482" s="175">
        <f t="shared" ref="T1482:T1545" si="163">IF(P1482&gt;0,P1482*J1482/W1482,0)*M1482</f>
        <v>0</v>
      </c>
      <c r="U1482" s="176">
        <f>IF(N1482="nio",0,IF(N1482&gt;0,VLOOKUP(H1482,'3-Productie normen'!A:S,VLOOKUP(N1482,'3-Productie normen'!S:T,2,FALSE),FALSE)))</f>
        <v>0</v>
      </c>
      <c r="V1482" s="176">
        <f t="shared" ref="V1482:V1545" si="164">IF(O1482&gt;0,U1482*$V$8,0)</f>
        <v>0</v>
      </c>
      <c r="W1482" s="176">
        <f t="shared" ref="W1482:W1545" si="165">IF(P1482&gt;0,U1482*$W$8,0)</f>
        <v>0</v>
      </c>
      <c r="X1482" s="176">
        <f t="shared" ref="X1482:X1545" si="166">IF(Q1482&gt;0,U1482*$X$8,0)</f>
        <v>0</v>
      </c>
      <c r="Y1482" s="666">
        <f>VLOOKUP(H1482,'3-Productie normen'!A:S,13,FALSE)</f>
        <v>5</v>
      </c>
      <c r="Z1482" s="177"/>
      <c r="AB1482" s="138">
        <f t="shared" ref="AB1482:AB1545" si="167">SUM(N1482:P1482)*J1482</f>
        <v>2552</v>
      </c>
    </row>
    <row r="1483" spans="1:28" ht="14.1" customHeight="1">
      <c r="A1483" s="152">
        <v>1483</v>
      </c>
      <c r="B1483" s="171" t="s">
        <v>1016</v>
      </c>
      <c r="C1483" s="171" t="s">
        <v>2037</v>
      </c>
      <c r="D1483" s="526">
        <v>1</v>
      </c>
      <c r="E1483" s="526" t="s">
        <v>1231</v>
      </c>
      <c r="F1483" s="184" t="s">
        <v>1028</v>
      </c>
      <c r="G1483" s="184" t="s">
        <v>1114</v>
      </c>
      <c r="H1483" s="184" t="s">
        <v>458</v>
      </c>
      <c r="I1483" s="184" t="s">
        <v>111</v>
      </c>
      <c r="J1483" s="649">
        <v>9.8000001907348597</v>
      </c>
      <c r="K1483" s="484"/>
      <c r="L1483" s="484"/>
      <c r="M1483" s="484"/>
      <c r="N1483" s="174">
        <v>12</v>
      </c>
      <c r="O1483" s="174"/>
      <c r="P1483" s="174"/>
      <c r="Q1483" s="174"/>
      <c r="R1483" s="175" t="e">
        <f t="shared" si="161"/>
        <v>#DIV/0!</v>
      </c>
      <c r="S1483" s="175">
        <f t="shared" si="162"/>
        <v>0</v>
      </c>
      <c r="T1483" s="175">
        <f t="shared" si="163"/>
        <v>0</v>
      </c>
      <c r="U1483" s="176">
        <f>IF(N1483="nio",0,IF(N1483&gt;0,VLOOKUP(H1483,'3-Productie normen'!A:S,VLOOKUP(N1483,'3-Productie normen'!S:T,2,FALSE),FALSE)))</f>
        <v>0</v>
      </c>
      <c r="V1483" s="176">
        <f t="shared" si="164"/>
        <v>0</v>
      </c>
      <c r="W1483" s="176">
        <f t="shared" si="165"/>
        <v>0</v>
      </c>
      <c r="X1483" s="176">
        <f t="shared" si="166"/>
        <v>0</v>
      </c>
      <c r="Y1483" s="666">
        <f>VLOOKUP(H1483,'3-Productie normen'!A:S,13,FALSE)</f>
        <v>5</v>
      </c>
      <c r="Z1483" s="177"/>
      <c r="AB1483" s="138">
        <f t="shared" si="167"/>
        <v>117.60000228881832</v>
      </c>
    </row>
    <row r="1484" spans="1:28" ht="14.1" customHeight="1">
      <c r="A1484" s="152">
        <v>1484</v>
      </c>
      <c r="B1484" s="171" t="s">
        <v>1016</v>
      </c>
      <c r="C1484" s="171" t="s">
        <v>2037</v>
      </c>
      <c r="D1484" s="526">
        <v>1</v>
      </c>
      <c r="E1484" s="526" t="s">
        <v>1063</v>
      </c>
      <c r="F1484" s="184" t="s">
        <v>110</v>
      </c>
      <c r="G1484" s="184"/>
      <c r="H1484" s="137" t="s">
        <v>110</v>
      </c>
      <c r="I1484" s="184" t="s">
        <v>111</v>
      </c>
      <c r="J1484" s="649">
        <v>9.5</v>
      </c>
      <c r="K1484" s="484"/>
      <c r="L1484" s="484"/>
      <c r="M1484" s="484"/>
      <c r="N1484" s="174">
        <v>232</v>
      </c>
      <c r="O1484" s="174"/>
      <c r="P1484" s="174"/>
      <c r="Q1484" s="174"/>
      <c r="R1484" s="175" t="e">
        <f t="shared" si="161"/>
        <v>#DIV/0!</v>
      </c>
      <c r="S1484" s="175">
        <f t="shared" si="162"/>
        <v>0</v>
      </c>
      <c r="T1484" s="175">
        <f t="shared" si="163"/>
        <v>0</v>
      </c>
      <c r="U1484" s="176">
        <f>IF(N1484="nio",0,IF(N1484&gt;0,VLOOKUP(H1484,'3-Productie normen'!A:S,VLOOKUP(N1484,'3-Productie normen'!S:T,2,FALSE),FALSE)))</f>
        <v>0</v>
      </c>
      <c r="V1484" s="176">
        <f t="shared" si="164"/>
        <v>0</v>
      </c>
      <c r="W1484" s="176">
        <f t="shared" si="165"/>
        <v>0</v>
      </c>
      <c r="X1484" s="176">
        <f t="shared" si="166"/>
        <v>0</v>
      </c>
      <c r="Y1484" s="666">
        <f>VLOOKUP(H1484,'3-Productie normen'!A:S,13,FALSE)</f>
        <v>4</v>
      </c>
      <c r="Z1484" s="177"/>
      <c r="AB1484" s="138">
        <f t="shared" si="167"/>
        <v>2204</v>
      </c>
    </row>
    <row r="1485" spans="1:28" ht="14.1" customHeight="1">
      <c r="A1485" s="152">
        <v>1485</v>
      </c>
      <c r="B1485" s="171" t="s">
        <v>1016</v>
      </c>
      <c r="C1485" s="171" t="s">
        <v>2037</v>
      </c>
      <c r="D1485" s="526">
        <v>1</v>
      </c>
      <c r="E1485" s="526" t="s">
        <v>1215</v>
      </c>
      <c r="F1485" s="184" t="s">
        <v>309</v>
      </c>
      <c r="G1485" s="184" t="s">
        <v>1360</v>
      </c>
      <c r="H1485" s="137" t="s">
        <v>18</v>
      </c>
      <c r="I1485" s="184" t="s">
        <v>1075</v>
      </c>
      <c r="J1485" s="649">
        <v>5.9000000953674299</v>
      </c>
      <c r="K1485" s="484"/>
      <c r="L1485" s="484"/>
      <c r="M1485" s="484"/>
      <c r="N1485" s="174">
        <v>232</v>
      </c>
      <c r="O1485" s="174"/>
      <c r="P1485" s="174"/>
      <c r="Q1485" s="174"/>
      <c r="R1485" s="175" t="e">
        <f t="shared" si="161"/>
        <v>#DIV/0!</v>
      </c>
      <c r="S1485" s="175">
        <f t="shared" si="162"/>
        <v>0</v>
      </c>
      <c r="T1485" s="175">
        <f t="shared" si="163"/>
        <v>0</v>
      </c>
      <c r="U1485" s="176">
        <f>IF(N1485="nio",0,IF(N1485&gt;0,VLOOKUP(H1485,'3-Productie normen'!A:S,VLOOKUP(N1485,'3-Productie normen'!S:T,2,FALSE),FALSE)))</f>
        <v>0</v>
      </c>
      <c r="V1485" s="176">
        <f t="shared" si="164"/>
        <v>0</v>
      </c>
      <c r="W1485" s="176">
        <f t="shared" si="165"/>
        <v>0</v>
      </c>
      <c r="X1485" s="176">
        <f t="shared" si="166"/>
        <v>0</v>
      </c>
      <c r="Y1485" s="666">
        <f>VLOOKUP(H1485,'3-Productie normen'!A:S,13,FALSE)</f>
        <v>3</v>
      </c>
      <c r="Z1485" s="177"/>
      <c r="AB1485" s="138">
        <f t="shared" si="167"/>
        <v>1368.8000221252437</v>
      </c>
    </row>
    <row r="1486" spans="1:28" ht="14.1" customHeight="1">
      <c r="A1486" s="152">
        <v>1486</v>
      </c>
      <c r="B1486" s="171" t="s">
        <v>1016</v>
      </c>
      <c r="C1486" s="171" t="s">
        <v>2037</v>
      </c>
      <c r="D1486" s="526">
        <v>1</v>
      </c>
      <c r="E1486" s="526" t="s">
        <v>1245</v>
      </c>
      <c r="F1486" s="184" t="s">
        <v>309</v>
      </c>
      <c r="G1486" s="184" t="s">
        <v>1362</v>
      </c>
      <c r="H1486" s="137" t="s">
        <v>18</v>
      </c>
      <c r="I1486" s="184" t="s">
        <v>1075</v>
      </c>
      <c r="J1486" s="649">
        <v>5.9000000953674299</v>
      </c>
      <c r="K1486" s="484"/>
      <c r="L1486" s="484"/>
      <c r="M1486" s="484"/>
      <c r="N1486" s="174">
        <v>232</v>
      </c>
      <c r="O1486" s="174"/>
      <c r="P1486" s="174"/>
      <c r="Q1486" s="174"/>
      <c r="R1486" s="175" t="e">
        <f t="shared" si="161"/>
        <v>#DIV/0!</v>
      </c>
      <c r="S1486" s="175">
        <f t="shared" si="162"/>
        <v>0</v>
      </c>
      <c r="T1486" s="175">
        <f t="shared" si="163"/>
        <v>0</v>
      </c>
      <c r="U1486" s="176">
        <f>IF(N1486="nio",0,IF(N1486&gt;0,VLOOKUP(H1486,'3-Productie normen'!A:S,VLOOKUP(N1486,'3-Productie normen'!S:T,2,FALSE),FALSE)))</f>
        <v>0</v>
      </c>
      <c r="V1486" s="176">
        <f t="shared" si="164"/>
        <v>0</v>
      </c>
      <c r="W1486" s="176">
        <f t="shared" si="165"/>
        <v>0</v>
      </c>
      <c r="X1486" s="176">
        <f t="shared" si="166"/>
        <v>0</v>
      </c>
      <c r="Y1486" s="666">
        <f>VLOOKUP(H1486,'3-Productie normen'!A:S,13,FALSE)</f>
        <v>3</v>
      </c>
      <c r="Z1486" s="177"/>
      <c r="AB1486" s="138">
        <f t="shared" si="167"/>
        <v>1368.8000221252437</v>
      </c>
    </row>
    <row r="1487" spans="1:28" ht="14.1" customHeight="1">
      <c r="A1487" s="152">
        <v>1487</v>
      </c>
      <c r="B1487" s="171" t="s">
        <v>1016</v>
      </c>
      <c r="C1487" s="171" t="s">
        <v>2037</v>
      </c>
      <c r="D1487" s="526">
        <v>1</v>
      </c>
      <c r="E1487" s="526" t="s">
        <v>1247</v>
      </c>
      <c r="F1487" s="184" t="s">
        <v>309</v>
      </c>
      <c r="G1487" s="184" t="s">
        <v>1144</v>
      </c>
      <c r="H1487" s="137" t="s">
        <v>18</v>
      </c>
      <c r="I1487" s="184" t="s">
        <v>1075</v>
      </c>
      <c r="J1487" s="649">
        <v>4.6999998092651403</v>
      </c>
      <c r="K1487" s="484"/>
      <c r="L1487" s="484"/>
      <c r="M1487" s="484"/>
      <c r="N1487" s="174">
        <v>232</v>
      </c>
      <c r="O1487" s="174"/>
      <c r="P1487" s="174"/>
      <c r="Q1487" s="174"/>
      <c r="R1487" s="175" t="e">
        <f t="shared" si="161"/>
        <v>#DIV/0!</v>
      </c>
      <c r="S1487" s="175">
        <f t="shared" si="162"/>
        <v>0</v>
      </c>
      <c r="T1487" s="175">
        <f t="shared" si="163"/>
        <v>0</v>
      </c>
      <c r="U1487" s="176">
        <f>IF(N1487="nio",0,IF(N1487&gt;0,VLOOKUP(H1487,'3-Productie normen'!A:S,VLOOKUP(N1487,'3-Productie normen'!S:T,2,FALSE),FALSE)))</f>
        <v>0</v>
      </c>
      <c r="V1487" s="176">
        <f t="shared" si="164"/>
        <v>0</v>
      </c>
      <c r="W1487" s="176">
        <f t="shared" si="165"/>
        <v>0</v>
      </c>
      <c r="X1487" s="176">
        <f t="shared" si="166"/>
        <v>0</v>
      </c>
      <c r="Y1487" s="666">
        <f>VLOOKUP(H1487,'3-Productie normen'!A:S,13,FALSE)</f>
        <v>3</v>
      </c>
      <c r="Z1487" s="177"/>
      <c r="AB1487" s="138">
        <f t="shared" si="167"/>
        <v>1090.3999557495126</v>
      </c>
    </row>
    <row r="1488" spans="1:28" ht="14.1" customHeight="1">
      <c r="A1488" s="152">
        <v>1488</v>
      </c>
      <c r="B1488" s="171" t="s">
        <v>1016</v>
      </c>
      <c r="C1488" s="171" t="s">
        <v>2037</v>
      </c>
      <c r="D1488" s="526">
        <v>1</v>
      </c>
      <c r="E1488" s="526" t="s">
        <v>1038</v>
      </c>
      <c r="F1488" s="184" t="s">
        <v>355</v>
      </c>
      <c r="G1488" s="184"/>
      <c r="H1488" s="180" t="s">
        <v>223</v>
      </c>
      <c r="I1488" s="184" t="s">
        <v>1075</v>
      </c>
      <c r="J1488" s="649">
        <v>0</v>
      </c>
      <c r="K1488" s="484"/>
      <c r="L1488" s="484"/>
      <c r="M1488" s="484"/>
      <c r="N1488" s="174" t="s">
        <v>223</v>
      </c>
      <c r="O1488" s="174"/>
      <c r="P1488" s="174"/>
      <c r="Q1488" s="174"/>
      <c r="R1488" s="175">
        <f t="shared" si="161"/>
        <v>0</v>
      </c>
      <c r="S1488" s="175">
        <f t="shared" si="162"/>
        <v>0</v>
      </c>
      <c r="T1488" s="175">
        <f t="shared" si="163"/>
        <v>0</v>
      </c>
      <c r="U1488" s="176">
        <f>IF(N1488="nio",0,IF(N1488&gt;0,VLOOKUP(H1488,'3-Productie normen'!A:S,VLOOKUP(N1488,'3-Productie normen'!S:T,2,FALSE),FALSE)))</f>
        <v>0</v>
      </c>
      <c r="V1488" s="176">
        <f t="shared" si="164"/>
        <v>0</v>
      </c>
      <c r="W1488" s="176">
        <f t="shared" si="165"/>
        <v>0</v>
      </c>
      <c r="X1488" s="176">
        <f t="shared" si="166"/>
        <v>0</v>
      </c>
      <c r="Y1488" s="666">
        <f>VLOOKUP(H1488,'3-Productie normen'!A:S,13,FALSE)</f>
        <v>0</v>
      </c>
      <c r="Z1488" s="177"/>
      <c r="AB1488" s="138">
        <f t="shared" si="167"/>
        <v>0</v>
      </c>
    </row>
    <row r="1489" spans="1:28" ht="14.1" customHeight="1">
      <c r="A1489" s="152">
        <v>1489</v>
      </c>
      <c r="B1489" s="171" t="s">
        <v>1016</v>
      </c>
      <c r="C1489" s="171" t="s">
        <v>2037</v>
      </c>
      <c r="D1489" s="526">
        <v>1</v>
      </c>
      <c r="E1489" s="526" t="s">
        <v>1059</v>
      </c>
      <c r="F1489" s="184" t="s">
        <v>355</v>
      </c>
      <c r="G1489" s="184"/>
      <c r="H1489" s="180" t="s">
        <v>223</v>
      </c>
      <c r="I1489" s="184" t="s">
        <v>1075</v>
      </c>
      <c r="J1489" s="649">
        <v>0</v>
      </c>
      <c r="K1489" s="484"/>
      <c r="L1489" s="484"/>
      <c r="M1489" s="484"/>
      <c r="N1489" s="174" t="s">
        <v>223</v>
      </c>
      <c r="O1489" s="174"/>
      <c r="P1489" s="174"/>
      <c r="Q1489" s="174"/>
      <c r="R1489" s="175">
        <f t="shared" si="161"/>
        <v>0</v>
      </c>
      <c r="S1489" s="175">
        <f t="shared" si="162"/>
        <v>0</v>
      </c>
      <c r="T1489" s="175">
        <f t="shared" si="163"/>
        <v>0</v>
      </c>
      <c r="U1489" s="176">
        <f>IF(N1489="nio",0,IF(N1489&gt;0,VLOOKUP(H1489,'3-Productie normen'!A:S,VLOOKUP(N1489,'3-Productie normen'!S:T,2,FALSE),FALSE)))</f>
        <v>0</v>
      </c>
      <c r="V1489" s="176">
        <f t="shared" si="164"/>
        <v>0</v>
      </c>
      <c r="W1489" s="176">
        <f t="shared" si="165"/>
        <v>0</v>
      </c>
      <c r="X1489" s="176">
        <f t="shared" si="166"/>
        <v>0</v>
      </c>
      <c r="Y1489" s="666">
        <f>VLOOKUP(H1489,'3-Productie normen'!A:S,13,FALSE)</f>
        <v>0</v>
      </c>
      <c r="Z1489" s="177"/>
      <c r="AB1489" s="138">
        <f t="shared" si="167"/>
        <v>0</v>
      </c>
    </row>
    <row r="1490" spans="1:28" ht="14.1" customHeight="1">
      <c r="A1490" s="152">
        <v>1490</v>
      </c>
      <c r="B1490" s="171" t="s">
        <v>1017</v>
      </c>
      <c r="C1490" s="592" t="s">
        <v>1895</v>
      </c>
      <c r="D1490" s="526">
        <v>0</v>
      </c>
      <c r="E1490" s="526" t="s">
        <v>1064</v>
      </c>
      <c r="F1490" s="184" t="s">
        <v>1073</v>
      </c>
      <c r="G1490" s="184" t="s">
        <v>1792</v>
      </c>
      <c r="H1490" s="184" t="s">
        <v>1073</v>
      </c>
      <c r="I1490" s="184" t="s">
        <v>111</v>
      </c>
      <c r="J1490" s="649">
        <v>92.400001525878906</v>
      </c>
      <c r="K1490" s="484"/>
      <c r="L1490" s="484"/>
      <c r="M1490" s="484"/>
      <c r="N1490" s="174">
        <v>232</v>
      </c>
      <c r="O1490" s="174"/>
      <c r="P1490" s="174"/>
      <c r="Q1490" s="174"/>
      <c r="R1490" s="175" t="e">
        <f t="shared" si="161"/>
        <v>#DIV/0!</v>
      </c>
      <c r="S1490" s="175">
        <f t="shared" si="162"/>
        <v>0</v>
      </c>
      <c r="T1490" s="175">
        <f t="shared" si="163"/>
        <v>0</v>
      </c>
      <c r="U1490" s="176">
        <f>IF(N1490="nio",0,IF(N1490&gt;0,VLOOKUP(H1490,'3-Productie normen'!A:S,VLOOKUP(N1490,'3-Productie normen'!S:T,2,FALSE),FALSE)))</f>
        <v>0</v>
      </c>
      <c r="V1490" s="176">
        <f t="shared" si="164"/>
        <v>0</v>
      </c>
      <c r="W1490" s="176">
        <f t="shared" si="165"/>
        <v>0</v>
      </c>
      <c r="X1490" s="176">
        <f t="shared" si="166"/>
        <v>0</v>
      </c>
      <c r="Y1490" s="666">
        <f>VLOOKUP(H1490,'3-Productie normen'!A:S,13,FALSE)</f>
        <v>7</v>
      </c>
      <c r="Z1490" s="177"/>
      <c r="AB1490" s="138">
        <f t="shared" si="167"/>
        <v>21436.800354003906</v>
      </c>
    </row>
    <row r="1491" spans="1:28" ht="14.1" customHeight="1">
      <c r="A1491" s="152">
        <v>1491</v>
      </c>
      <c r="B1491" s="171" t="s">
        <v>1017</v>
      </c>
      <c r="C1491" s="592" t="s">
        <v>1895</v>
      </c>
      <c r="D1491" s="526">
        <v>0</v>
      </c>
      <c r="E1491" s="526" t="s">
        <v>1027</v>
      </c>
      <c r="F1491" s="184" t="s">
        <v>1023</v>
      </c>
      <c r="G1491" s="184" t="s">
        <v>1379</v>
      </c>
      <c r="H1491" s="187" t="s">
        <v>116</v>
      </c>
      <c r="I1491" s="184" t="s">
        <v>111</v>
      </c>
      <c r="J1491" s="649">
        <v>73.400001525878906</v>
      </c>
      <c r="K1491" s="484"/>
      <c r="L1491" s="484"/>
      <c r="M1491" s="484"/>
      <c r="N1491" s="174">
        <v>232</v>
      </c>
      <c r="O1491" s="174"/>
      <c r="P1491" s="174"/>
      <c r="Q1491" s="174"/>
      <c r="R1491" s="175" t="e">
        <f t="shared" si="161"/>
        <v>#DIV/0!</v>
      </c>
      <c r="S1491" s="175">
        <f t="shared" si="162"/>
        <v>0</v>
      </c>
      <c r="T1491" s="175">
        <f t="shared" si="163"/>
        <v>0</v>
      </c>
      <c r="U1491" s="176">
        <f>IF(N1491="nio",0,IF(N1491&gt;0,VLOOKUP(H1491,'3-Productie normen'!A:S,VLOOKUP(N1491,'3-Productie normen'!S:T,2,FALSE),FALSE)))</f>
        <v>0</v>
      </c>
      <c r="V1491" s="176">
        <f t="shared" si="164"/>
        <v>0</v>
      </c>
      <c r="W1491" s="176">
        <f t="shared" si="165"/>
        <v>0</v>
      </c>
      <c r="X1491" s="176">
        <f t="shared" si="166"/>
        <v>0</v>
      </c>
      <c r="Y1491" s="666">
        <f>VLOOKUP(H1491,'3-Productie normen'!A:S,13,FALSE)</f>
        <v>2</v>
      </c>
      <c r="Z1491" s="177"/>
      <c r="AB1491" s="138">
        <f t="shared" si="167"/>
        <v>17028.800354003906</v>
      </c>
    </row>
    <row r="1492" spans="1:28" ht="14.1" customHeight="1">
      <c r="A1492" s="152">
        <v>1492</v>
      </c>
      <c r="B1492" s="171" t="s">
        <v>1017</v>
      </c>
      <c r="C1492" s="592" t="s">
        <v>1895</v>
      </c>
      <c r="D1492" s="526">
        <v>0</v>
      </c>
      <c r="E1492" s="526" t="s">
        <v>1058</v>
      </c>
      <c r="F1492" s="184" t="s">
        <v>1023</v>
      </c>
      <c r="G1492" s="184" t="s">
        <v>1793</v>
      </c>
      <c r="H1492" s="187" t="s">
        <v>116</v>
      </c>
      <c r="I1492" s="184" t="s">
        <v>320</v>
      </c>
      <c r="J1492" s="649">
        <v>42</v>
      </c>
      <c r="K1492" s="484"/>
      <c r="L1492" s="484"/>
      <c r="M1492" s="484"/>
      <c r="N1492" s="174">
        <v>232</v>
      </c>
      <c r="O1492" s="174"/>
      <c r="P1492" s="174"/>
      <c r="Q1492" s="174"/>
      <c r="R1492" s="175" t="e">
        <f t="shared" si="161"/>
        <v>#DIV/0!</v>
      </c>
      <c r="S1492" s="175">
        <f t="shared" si="162"/>
        <v>0</v>
      </c>
      <c r="T1492" s="175">
        <f t="shared" si="163"/>
        <v>0</v>
      </c>
      <c r="U1492" s="176">
        <f>IF(N1492="nio",0,IF(N1492&gt;0,VLOOKUP(H1492,'3-Productie normen'!A:S,VLOOKUP(N1492,'3-Productie normen'!S:T,2,FALSE),FALSE)))</f>
        <v>0</v>
      </c>
      <c r="V1492" s="176">
        <f t="shared" si="164"/>
        <v>0</v>
      </c>
      <c r="W1492" s="176">
        <f t="shared" si="165"/>
        <v>0</v>
      </c>
      <c r="X1492" s="176">
        <f t="shared" si="166"/>
        <v>0</v>
      </c>
      <c r="Y1492" s="666">
        <f>VLOOKUP(H1492,'3-Productie normen'!A:S,13,FALSE)</f>
        <v>2</v>
      </c>
      <c r="Z1492" s="177"/>
      <c r="AB1492" s="138">
        <f t="shared" si="167"/>
        <v>9744</v>
      </c>
    </row>
    <row r="1493" spans="1:28" ht="14.1" customHeight="1">
      <c r="A1493" s="152">
        <v>1493</v>
      </c>
      <c r="B1493" s="171" t="s">
        <v>1017</v>
      </c>
      <c r="C1493" s="592" t="s">
        <v>1895</v>
      </c>
      <c r="D1493" s="526">
        <v>0</v>
      </c>
      <c r="E1493" s="526" t="s">
        <v>1039</v>
      </c>
      <c r="F1493" s="184" t="s">
        <v>1127</v>
      </c>
      <c r="G1493" s="184" t="s">
        <v>1794</v>
      </c>
      <c r="H1493" s="184" t="s">
        <v>234</v>
      </c>
      <c r="I1493" s="184" t="s">
        <v>111</v>
      </c>
      <c r="J1493" s="649">
        <v>24.299999237060501</v>
      </c>
      <c r="K1493" s="484"/>
      <c r="L1493" s="484"/>
      <c r="M1493" s="484"/>
      <c r="N1493" s="174">
        <v>232</v>
      </c>
      <c r="O1493" s="174"/>
      <c r="P1493" s="174"/>
      <c r="Q1493" s="174"/>
      <c r="R1493" s="175" t="e">
        <f t="shared" si="161"/>
        <v>#DIV/0!</v>
      </c>
      <c r="S1493" s="175">
        <f t="shared" si="162"/>
        <v>0</v>
      </c>
      <c r="T1493" s="175">
        <f t="shared" si="163"/>
        <v>0</v>
      </c>
      <c r="U1493" s="176">
        <f>IF(N1493="nio",0,IF(N1493&gt;0,VLOOKUP(H1493,'3-Productie normen'!A:S,VLOOKUP(N1493,'3-Productie normen'!S:T,2,FALSE),FALSE)))</f>
        <v>0</v>
      </c>
      <c r="V1493" s="176">
        <f t="shared" si="164"/>
        <v>0</v>
      </c>
      <c r="W1493" s="176">
        <f t="shared" si="165"/>
        <v>0</v>
      </c>
      <c r="X1493" s="176">
        <f t="shared" si="166"/>
        <v>0</v>
      </c>
      <c r="Y1493" s="666">
        <f>VLOOKUP(H1493,'3-Productie normen'!A:S,13,FALSE)</f>
        <v>1</v>
      </c>
      <c r="Z1493" s="177"/>
      <c r="AB1493" s="138">
        <f t="shared" si="167"/>
        <v>5637.599822998036</v>
      </c>
    </row>
    <row r="1494" spans="1:28" ht="14.1" customHeight="1">
      <c r="A1494" s="152">
        <v>1494</v>
      </c>
      <c r="B1494" s="171" t="s">
        <v>1017</v>
      </c>
      <c r="C1494" s="592" t="s">
        <v>1895</v>
      </c>
      <c r="D1494" s="526">
        <v>0</v>
      </c>
      <c r="E1494" s="526" t="s">
        <v>1044</v>
      </c>
      <c r="F1494" s="184" t="s">
        <v>1127</v>
      </c>
      <c r="G1494" s="184" t="s">
        <v>1795</v>
      </c>
      <c r="H1494" s="184" t="s">
        <v>234</v>
      </c>
      <c r="I1494" s="184" t="s">
        <v>111</v>
      </c>
      <c r="J1494" s="649">
        <v>24.299999237060501</v>
      </c>
      <c r="K1494" s="484"/>
      <c r="L1494" s="484"/>
      <c r="M1494" s="484"/>
      <c r="N1494" s="174">
        <v>232</v>
      </c>
      <c r="O1494" s="174"/>
      <c r="P1494" s="174"/>
      <c r="Q1494" s="174"/>
      <c r="R1494" s="175" t="e">
        <f t="shared" si="161"/>
        <v>#DIV/0!</v>
      </c>
      <c r="S1494" s="175">
        <f t="shared" si="162"/>
        <v>0</v>
      </c>
      <c r="T1494" s="175">
        <f t="shared" si="163"/>
        <v>0</v>
      </c>
      <c r="U1494" s="176">
        <f>IF(N1494="nio",0,IF(N1494&gt;0,VLOOKUP(H1494,'3-Productie normen'!A:S,VLOOKUP(N1494,'3-Productie normen'!S:T,2,FALSE),FALSE)))</f>
        <v>0</v>
      </c>
      <c r="V1494" s="176">
        <f t="shared" si="164"/>
        <v>0</v>
      </c>
      <c r="W1494" s="176">
        <f t="shared" si="165"/>
        <v>0</v>
      </c>
      <c r="X1494" s="176">
        <f t="shared" si="166"/>
        <v>0</v>
      </c>
      <c r="Y1494" s="666">
        <f>VLOOKUP(H1494,'3-Productie normen'!A:S,13,FALSE)</f>
        <v>1</v>
      </c>
      <c r="Z1494" s="177"/>
      <c r="AB1494" s="138">
        <f t="shared" si="167"/>
        <v>5637.599822998036</v>
      </c>
    </row>
    <row r="1495" spans="1:28" ht="14.1" customHeight="1">
      <c r="A1495" s="152">
        <v>1495</v>
      </c>
      <c r="B1495" s="171" t="s">
        <v>1017</v>
      </c>
      <c r="C1495" s="592" t="s">
        <v>1895</v>
      </c>
      <c r="D1495" s="526">
        <v>0</v>
      </c>
      <c r="E1495" s="526" t="s">
        <v>1035</v>
      </c>
      <c r="F1495" s="184" t="s">
        <v>313</v>
      </c>
      <c r="G1495" s="184" t="s">
        <v>1791</v>
      </c>
      <c r="H1495" s="184" t="s">
        <v>1859</v>
      </c>
      <c r="I1495" s="184" t="s">
        <v>111</v>
      </c>
      <c r="J1495" s="649">
        <v>24.200000762939499</v>
      </c>
      <c r="K1495" s="484"/>
      <c r="L1495" s="484"/>
      <c r="M1495" s="484"/>
      <c r="N1495" s="174">
        <v>232</v>
      </c>
      <c r="O1495" s="174"/>
      <c r="P1495" s="174"/>
      <c r="Q1495" s="174"/>
      <c r="R1495" s="175" t="e">
        <f t="shared" si="161"/>
        <v>#DIV/0!</v>
      </c>
      <c r="S1495" s="175">
        <f t="shared" si="162"/>
        <v>0</v>
      </c>
      <c r="T1495" s="175">
        <f t="shared" si="163"/>
        <v>0</v>
      </c>
      <c r="U1495" s="176">
        <f>IF(N1495="nio",0,IF(N1495&gt;0,VLOOKUP(H1495,'3-Productie normen'!A:S,VLOOKUP(N1495,'3-Productie normen'!S:T,2,FALSE),FALSE)))</f>
        <v>0</v>
      </c>
      <c r="V1495" s="176">
        <f t="shared" si="164"/>
        <v>0</v>
      </c>
      <c r="W1495" s="176">
        <f t="shared" si="165"/>
        <v>0</v>
      </c>
      <c r="X1495" s="176">
        <f t="shared" si="166"/>
        <v>0</v>
      </c>
      <c r="Y1495" s="666">
        <f>VLOOKUP(H1495,'3-Productie normen'!A:S,13,FALSE)</f>
        <v>2</v>
      </c>
      <c r="Z1495" s="177"/>
      <c r="AB1495" s="138">
        <f t="shared" si="167"/>
        <v>5614.400177001964</v>
      </c>
    </row>
    <row r="1496" spans="1:28" ht="14.1" customHeight="1">
      <c r="A1496" s="152">
        <v>1496</v>
      </c>
      <c r="B1496" s="171" t="s">
        <v>1017</v>
      </c>
      <c r="C1496" s="592" t="s">
        <v>1895</v>
      </c>
      <c r="D1496" s="526">
        <v>0</v>
      </c>
      <c r="E1496" s="526" t="s">
        <v>1034</v>
      </c>
      <c r="F1496" s="184" t="s">
        <v>1046</v>
      </c>
      <c r="G1496" s="184" t="s">
        <v>557</v>
      </c>
      <c r="H1496" s="137" t="s">
        <v>1856</v>
      </c>
      <c r="I1496" s="184" t="s">
        <v>111</v>
      </c>
      <c r="J1496" s="649">
        <v>15</v>
      </c>
      <c r="K1496" s="484"/>
      <c r="L1496" s="484"/>
      <c r="M1496" s="484"/>
      <c r="N1496" s="174">
        <v>232</v>
      </c>
      <c r="O1496" s="174"/>
      <c r="P1496" s="174"/>
      <c r="Q1496" s="174"/>
      <c r="R1496" s="175" t="e">
        <f t="shared" si="161"/>
        <v>#DIV/0!</v>
      </c>
      <c r="S1496" s="175">
        <f t="shared" si="162"/>
        <v>0</v>
      </c>
      <c r="T1496" s="175">
        <f t="shared" si="163"/>
        <v>0</v>
      </c>
      <c r="U1496" s="176">
        <f>IF(N1496="nio",0,IF(N1496&gt;0,VLOOKUP(H1496,'3-Productie normen'!A:S,VLOOKUP(N1496,'3-Productie normen'!S:T,2,FALSE),FALSE)))</f>
        <v>0</v>
      </c>
      <c r="V1496" s="176">
        <f t="shared" si="164"/>
        <v>0</v>
      </c>
      <c r="W1496" s="176">
        <f t="shared" si="165"/>
        <v>0</v>
      </c>
      <c r="X1496" s="176">
        <f t="shared" si="166"/>
        <v>0</v>
      </c>
      <c r="Y1496" s="666">
        <f>VLOOKUP(H1496,'3-Productie normen'!A:S,13,FALSE)</f>
        <v>5</v>
      </c>
      <c r="Z1496" s="177"/>
      <c r="AB1496" s="138">
        <f t="shared" si="167"/>
        <v>3480</v>
      </c>
    </row>
    <row r="1497" spans="1:28" ht="14.1" customHeight="1">
      <c r="A1497" s="152">
        <v>1497</v>
      </c>
      <c r="B1497" s="171" t="s">
        <v>1017</v>
      </c>
      <c r="C1497" s="592" t="s">
        <v>1895</v>
      </c>
      <c r="D1497" s="526">
        <v>0</v>
      </c>
      <c r="E1497" s="526" t="s">
        <v>1095</v>
      </c>
      <c r="F1497" s="184" t="s">
        <v>309</v>
      </c>
      <c r="G1497" s="184" t="s">
        <v>1362</v>
      </c>
      <c r="H1497" s="137" t="s">
        <v>18</v>
      </c>
      <c r="I1497" s="184" t="s">
        <v>113</v>
      </c>
      <c r="J1497" s="649">
        <v>13.1000003814697</v>
      </c>
      <c r="K1497" s="484"/>
      <c r="L1497" s="484"/>
      <c r="M1497" s="484"/>
      <c r="N1497" s="174">
        <v>232</v>
      </c>
      <c r="O1497" s="174"/>
      <c r="P1497" s="174"/>
      <c r="Q1497" s="174"/>
      <c r="R1497" s="175" t="e">
        <f t="shared" si="161"/>
        <v>#DIV/0!</v>
      </c>
      <c r="S1497" s="175">
        <f t="shared" si="162"/>
        <v>0</v>
      </c>
      <c r="T1497" s="175">
        <f t="shared" si="163"/>
        <v>0</v>
      </c>
      <c r="U1497" s="176">
        <f>IF(N1497="nio",0,IF(N1497&gt;0,VLOOKUP(H1497,'3-Productie normen'!A:S,VLOOKUP(N1497,'3-Productie normen'!S:T,2,FALSE),FALSE)))</f>
        <v>0</v>
      </c>
      <c r="V1497" s="176">
        <f t="shared" si="164"/>
        <v>0</v>
      </c>
      <c r="W1497" s="176">
        <f t="shared" si="165"/>
        <v>0</v>
      </c>
      <c r="X1497" s="176">
        <f t="shared" si="166"/>
        <v>0</v>
      </c>
      <c r="Y1497" s="666">
        <f>VLOOKUP(H1497,'3-Productie normen'!A:S,13,FALSE)</f>
        <v>3</v>
      </c>
      <c r="Z1497" s="177"/>
      <c r="AB1497" s="138">
        <f t="shared" si="167"/>
        <v>3039.2000885009702</v>
      </c>
    </row>
    <row r="1498" spans="1:28" ht="14.1" customHeight="1">
      <c r="A1498" s="152">
        <v>1498</v>
      </c>
      <c r="B1498" s="171" t="s">
        <v>1017</v>
      </c>
      <c r="C1498" s="592" t="s">
        <v>1895</v>
      </c>
      <c r="D1498" s="526">
        <v>0</v>
      </c>
      <c r="E1498" s="526" t="s">
        <v>1022</v>
      </c>
      <c r="F1498" s="184" t="s">
        <v>281</v>
      </c>
      <c r="G1498" s="184" t="s">
        <v>281</v>
      </c>
      <c r="H1498" s="173" t="s">
        <v>1857</v>
      </c>
      <c r="I1498" s="184" t="s">
        <v>111</v>
      </c>
      <c r="J1498" s="649">
        <v>12.6000003814697</v>
      </c>
      <c r="K1498" s="484"/>
      <c r="L1498" s="484"/>
      <c r="M1498" s="484"/>
      <c r="N1498" s="174">
        <v>232</v>
      </c>
      <c r="O1498" s="174"/>
      <c r="P1498" s="174"/>
      <c r="Q1498" s="174"/>
      <c r="R1498" s="175" t="e">
        <f t="shared" si="161"/>
        <v>#DIV/0!</v>
      </c>
      <c r="S1498" s="175">
        <f t="shared" si="162"/>
        <v>0</v>
      </c>
      <c r="T1498" s="175">
        <f t="shared" si="163"/>
        <v>0</v>
      </c>
      <c r="U1498" s="176">
        <f>IF(N1498="nio",0,IF(N1498&gt;0,VLOOKUP(H1498,'3-Productie normen'!A:S,VLOOKUP(N1498,'3-Productie normen'!S:T,2,FALSE),FALSE)))</f>
        <v>0</v>
      </c>
      <c r="V1498" s="176">
        <f t="shared" si="164"/>
        <v>0</v>
      </c>
      <c r="W1498" s="176">
        <f t="shared" si="165"/>
        <v>0</v>
      </c>
      <c r="X1498" s="176">
        <f t="shared" si="166"/>
        <v>0</v>
      </c>
      <c r="Y1498" s="666">
        <f>VLOOKUP(H1498,'3-Productie normen'!A:S,13,FALSE)</f>
        <v>1</v>
      </c>
      <c r="Z1498" s="177"/>
      <c r="AB1498" s="138">
        <f t="shared" si="167"/>
        <v>2923.2000885009702</v>
      </c>
    </row>
    <row r="1499" spans="1:28" ht="14.1" customHeight="1">
      <c r="A1499" s="152">
        <v>1499</v>
      </c>
      <c r="B1499" s="171" t="s">
        <v>1017</v>
      </c>
      <c r="C1499" s="592" t="s">
        <v>1895</v>
      </c>
      <c r="D1499" s="526">
        <v>0</v>
      </c>
      <c r="E1499" s="526" t="s">
        <v>1041</v>
      </c>
      <c r="F1499" s="184" t="s">
        <v>360</v>
      </c>
      <c r="G1499" s="184" t="s">
        <v>360</v>
      </c>
      <c r="H1499" s="184" t="s">
        <v>1858</v>
      </c>
      <c r="I1499" s="184" t="s">
        <v>113</v>
      </c>
      <c r="J1499" s="649">
        <v>11.699999809265099</v>
      </c>
      <c r="K1499" s="484"/>
      <c r="L1499" s="484"/>
      <c r="M1499" s="484"/>
      <c r="N1499" s="174">
        <v>232</v>
      </c>
      <c r="O1499" s="174"/>
      <c r="P1499" s="174"/>
      <c r="Q1499" s="174"/>
      <c r="R1499" s="175" t="e">
        <f t="shared" si="161"/>
        <v>#DIV/0!</v>
      </c>
      <c r="S1499" s="175">
        <f t="shared" si="162"/>
        <v>0</v>
      </c>
      <c r="T1499" s="175">
        <f t="shared" si="163"/>
        <v>0</v>
      </c>
      <c r="U1499" s="176">
        <f>IF(N1499="nio",0,IF(N1499&gt;0,VLOOKUP(H1499,'3-Productie normen'!A:S,VLOOKUP(N1499,'3-Productie normen'!S:T,2,FALSE),FALSE)))</f>
        <v>0</v>
      </c>
      <c r="V1499" s="176">
        <f t="shared" si="164"/>
        <v>0</v>
      </c>
      <c r="W1499" s="176">
        <f t="shared" si="165"/>
        <v>0</v>
      </c>
      <c r="X1499" s="176">
        <f t="shared" si="166"/>
        <v>0</v>
      </c>
      <c r="Y1499" s="666">
        <f>VLOOKUP(H1499,'3-Productie normen'!A:S,13,FALSE)</f>
        <v>2</v>
      </c>
      <c r="Z1499" s="177"/>
      <c r="AB1499" s="138">
        <f t="shared" si="167"/>
        <v>2714.3999557495031</v>
      </c>
    </row>
    <row r="1500" spans="1:28" ht="14.1" customHeight="1">
      <c r="A1500" s="152">
        <v>1500</v>
      </c>
      <c r="B1500" s="171" t="s">
        <v>1017</v>
      </c>
      <c r="C1500" s="592" t="s">
        <v>1895</v>
      </c>
      <c r="D1500" s="526">
        <v>0</v>
      </c>
      <c r="E1500" s="526" t="s">
        <v>1052</v>
      </c>
      <c r="F1500" s="184" t="s">
        <v>309</v>
      </c>
      <c r="G1500" s="184" t="s">
        <v>1178</v>
      </c>
      <c r="H1500" s="137" t="s">
        <v>18</v>
      </c>
      <c r="I1500" s="184" t="s">
        <v>113</v>
      </c>
      <c r="J1500" s="649">
        <v>10.800000190734901</v>
      </c>
      <c r="K1500" s="484"/>
      <c r="L1500" s="484"/>
      <c r="M1500" s="484"/>
      <c r="N1500" s="174">
        <v>232</v>
      </c>
      <c r="O1500" s="174"/>
      <c r="P1500" s="174"/>
      <c r="Q1500" s="174"/>
      <c r="R1500" s="175" t="e">
        <f t="shared" si="161"/>
        <v>#DIV/0!</v>
      </c>
      <c r="S1500" s="175">
        <f t="shared" si="162"/>
        <v>0</v>
      </c>
      <c r="T1500" s="175">
        <f t="shared" si="163"/>
        <v>0</v>
      </c>
      <c r="U1500" s="176">
        <f>IF(N1500="nio",0,IF(N1500&gt;0,VLOOKUP(H1500,'3-Productie normen'!A:S,VLOOKUP(N1500,'3-Productie normen'!S:T,2,FALSE),FALSE)))</f>
        <v>0</v>
      </c>
      <c r="V1500" s="176">
        <f t="shared" si="164"/>
        <v>0</v>
      </c>
      <c r="W1500" s="176">
        <f t="shared" si="165"/>
        <v>0</v>
      </c>
      <c r="X1500" s="176">
        <f t="shared" si="166"/>
        <v>0</v>
      </c>
      <c r="Y1500" s="666">
        <f>VLOOKUP(H1500,'3-Productie normen'!A:S,13,FALSE)</f>
        <v>3</v>
      </c>
      <c r="Z1500" s="177"/>
      <c r="AB1500" s="138">
        <f t="shared" si="167"/>
        <v>2505.6000442504969</v>
      </c>
    </row>
    <row r="1501" spans="1:28" ht="14.1" customHeight="1">
      <c r="A1501" s="152">
        <v>1501</v>
      </c>
      <c r="B1501" s="171" t="s">
        <v>1017</v>
      </c>
      <c r="C1501" s="592" t="s">
        <v>1895</v>
      </c>
      <c r="D1501" s="526">
        <v>0</v>
      </c>
      <c r="E1501" s="526" t="s">
        <v>1511</v>
      </c>
      <c r="F1501" s="184" t="s">
        <v>1467</v>
      </c>
      <c r="G1501" s="184" t="s">
        <v>1467</v>
      </c>
      <c r="H1501" s="180" t="s">
        <v>223</v>
      </c>
      <c r="I1501" s="184" t="s">
        <v>111</v>
      </c>
      <c r="J1501" s="649">
        <v>8</v>
      </c>
      <c r="K1501" s="484"/>
      <c r="L1501" s="484"/>
      <c r="M1501" s="484"/>
      <c r="N1501" s="174" t="s">
        <v>223</v>
      </c>
      <c r="O1501" s="174"/>
      <c r="P1501" s="174"/>
      <c r="Q1501" s="174"/>
      <c r="R1501" s="175">
        <f t="shared" si="161"/>
        <v>0</v>
      </c>
      <c r="S1501" s="175">
        <f t="shared" si="162"/>
        <v>0</v>
      </c>
      <c r="T1501" s="175">
        <f t="shared" si="163"/>
        <v>0</v>
      </c>
      <c r="U1501" s="176">
        <f>IF(N1501="nio",0,IF(N1501&gt;0,VLOOKUP(H1501,'3-Productie normen'!A:S,VLOOKUP(N1501,'3-Productie normen'!S:T,2,FALSE),FALSE)))</f>
        <v>0</v>
      </c>
      <c r="V1501" s="176">
        <f t="shared" si="164"/>
        <v>0</v>
      </c>
      <c r="W1501" s="176">
        <f t="shared" si="165"/>
        <v>0</v>
      </c>
      <c r="X1501" s="176">
        <f t="shared" si="166"/>
        <v>0</v>
      </c>
      <c r="Y1501" s="666">
        <f>VLOOKUP(H1501,'3-Productie normen'!A:S,13,FALSE)</f>
        <v>0</v>
      </c>
      <c r="Z1501" s="177"/>
      <c r="AB1501" s="138">
        <f t="shared" si="167"/>
        <v>0</v>
      </c>
    </row>
    <row r="1502" spans="1:28" ht="14.1" customHeight="1">
      <c r="A1502" s="152">
        <v>1502</v>
      </c>
      <c r="B1502" s="171" t="s">
        <v>1017</v>
      </c>
      <c r="C1502" s="592" t="s">
        <v>1895</v>
      </c>
      <c r="D1502" s="526">
        <v>0</v>
      </c>
      <c r="E1502" s="526" t="s">
        <v>1030</v>
      </c>
      <c r="F1502" s="184" t="s">
        <v>110</v>
      </c>
      <c r="G1502" s="184" t="s">
        <v>110</v>
      </c>
      <c r="H1502" s="137" t="s">
        <v>110</v>
      </c>
      <c r="I1502" s="184" t="s">
        <v>320</v>
      </c>
      <c r="J1502" s="649">
        <v>6.8000001907348597</v>
      </c>
      <c r="K1502" s="484"/>
      <c r="L1502" s="484"/>
      <c r="M1502" s="484"/>
      <c r="N1502" s="174">
        <v>232</v>
      </c>
      <c r="O1502" s="174"/>
      <c r="P1502" s="174"/>
      <c r="Q1502" s="174"/>
      <c r="R1502" s="175" t="e">
        <f t="shared" si="161"/>
        <v>#DIV/0!</v>
      </c>
      <c r="S1502" s="175">
        <f t="shared" si="162"/>
        <v>0</v>
      </c>
      <c r="T1502" s="175">
        <f t="shared" si="163"/>
        <v>0</v>
      </c>
      <c r="U1502" s="176">
        <f>IF(N1502="nio",0,IF(N1502&gt;0,VLOOKUP(H1502,'3-Productie normen'!A:S,VLOOKUP(N1502,'3-Productie normen'!S:T,2,FALSE),FALSE)))</f>
        <v>0</v>
      </c>
      <c r="V1502" s="176">
        <f t="shared" si="164"/>
        <v>0</v>
      </c>
      <c r="W1502" s="176">
        <f t="shared" si="165"/>
        <v>0</v>
      </c>
      <c r="X1502" s="176">
        <f t="shared" si="166"/>
        <v>0</v>
      </c>
      <c r="Y1502" s="666">
        <f>VLOOKUP(H1502,'3-Productie normen'!A:S,13,FALSE)</f>
        <v>4</v>
      </c>
      <c r="Z1502" s="177"/>
      <c r="AB1502" s="138">
        <f t="shared" si="167"/>
        <v>1577.6000442504874</v>
      </c>
    </row>
    <row r="1503" spans="1:28" ht="14.1" customHeight="1">
      <c r="A1503" s="152">
        <v>1503</v>
      </c>
      <c r="B1503" s="171" t="s">
        <v>1017</v>
      </c>
      <c r="C1503" s="592" t="s">
        <v>1895</v>
      </c>
      <c r="D1503" s="526">
        <v>0</v>
      </c>
      <c r="E1503" s="526" t="s">
        <v>1043</v>
      </c>
      <c r="F1503" s="184" t="s">
        <v>309</v>
      </c>
      <c r="G1503" s="184" t="s">
        <v>1796</v>
      </c>
      <c r="H1503" s="137" t="s">
        <v>18</v>
      </c>
      <c r="I1503" s="184" t="s">
        <v>113</v>
      </c>
      <c r="J1503" s="649">
        <v>5.8000001907348597</v>
      </c>
      <c r="K1503" s="484"/>
      <c r="L1503" s="484"/>
      <c r="M1503" s="484"/>
      <c r="N1503" s="174">
        <v>232</v>
      </c>
      <c r="O1503" s="174"/>
      <c r="P1503" s="174"/>
      <c r="Q1503" s="174"/>
      <c r="R1503" s="175" t="e">
        <f t="shared" si="161"/>
        <v>#DIV/0!</v>
      </c>
      <c r="S1503" s="175">
        <f t="shared" si="162"/>
        <v>0</v>
      </c>
      <c r="T1503" s="175">
        <f t="shared" si="163"/>
        <v>0</v>
      </c>
      <c r="U1503" s="176">
        <f>IF(N1503="nio",0,IF(N1503&gt;0,VLOOKUP(H1503,'3-Productie normen'!A:S,VLOOKUP(N1503,'3-Productie normen'!S:T,2,FALSE),FALSE)))</f>
        <v>0</v>
      </c>
      <c r="V1503" s="176">
        <f t="shared" si="164"/>
        <v>0</v>
      </c>
      <c r="W1503" s="176">
        <f t="shared" si="165"/>
        <v>0</v>
      </c>
      <c r="X1503" s="176">
        <f t="shared" si="166"/>
        <v>0</v>
      </c>
      <c r="Y1503" s="666">
        <f>VLOOKUP(H1503,'3-Productie normen'!A:S,13,FALSE)</f>
        <v>3</v>
      </c>
      <c r="Z1503" s="177"/>
      <c r="AB1503" s="138">
        <f t="shared" si="167"/>
        <v>1345.6000442504874</v>
      </c>
    </row>
    <row r="1504" spans="1:28" ht="14.1" customHeight="1">
      <c r="A1504" s="152">
        <v>1504</v>
      </c>
      <c r="B1504" s="171" t="s">
        <v>1017</v>
      </c>
      <c r="C1504" s="592" t="s">
        <v>1895</v>
      </c>
      <c r="D1504" s="526">
        <v>0</v>
      </c>
      <c r="E1504" s="526" t="s">
        <v>1148</v>
      </c>
      <c r="F1504" s="184" t="s">
        <v>309</v>
      </c>
      <c r="G1504" s="184" t="s">
        <v>1114</v>
      </c>
      <c r="H1504" s="173" t="s">
        <v>18</v>
      </c>
      <c r="I1504" s="184" t="s">
        <v>113</v>
      </c>
      <c r="J1504" s="649">
        <v>5.8000001907348597</v>
      </c>
      <c r="K1504" s="484"/>
      <c r="L1504" s="484"/>
      <c r="M1504" s="484"/>
      <c r="N1504" s="174">
        <v>232</v>
      </c>
      <c r="O1504" s="174"/>
      <c r="P1504" s="174"/>
      <c r="Q1504" s="174"/>
      <c r="R1504" s="175" t="e">
        <f t="shared" si="161"/>
        <v>#DIV/0!</v>
      </c>
      <c r="S1504" s="175">
        <f t="shared" si="162"/>
        <v>0</v>
      </c>
      <c r="T1504" s="175">
        <f t="shared" si="163"/>
        <v>0</v>
      </c>
      <c r="U1504" s="176">
        <f>IF(N1504="nio",0,IF(N1504&gt;0,VLOOKUP(H1504,'3-Productie normen'!A:S,VLOOKUP(N1504,'3-Productie normen'!S:T,2,FALSE),FALSE)))</f>
        <v>0</v>
      </c>
      <c r="V1504" s="176">
        <f t="shared" si="164"/>
        <v>0</v>
      </c>
      <c r="W1504" s="176">
        <f t="shared" si="165"/>
        <v>0</v>
      </c>
      <c r="X1504" s="176">
        <f t="shared" si="166"/>
        <v>0</v>
      </c>
      <c r="Y1504" s="666">
        <f>VLOOKUP(H1504,'3-Productie normen'!A:S,13,FALSE)</f>
        <v>3</v>
      </c>
      <c r="Z1504" s="177"/>
      <c r="AB1504" s="138">
        <f t="shared" si="167"/>
        <v>1345.6000442504874</v>
      </c>
    </row>
    <row r="1505" spans="1:28" ht="14.1" customHeight="1">
      <c r="A1505" s="152">
        <v>1505</v>
      </c>
      <c r="B1505" s="171" t="s">
        <v>1017</v>
      </c>
      <c r="C1505" s="592" t="s">
        <v>1895</v>
      </c>
      <c r="D1505" s="526">
        <v>0</v>
      </c>
      <c r="E1505" s="526" t="s">
        <v>1019</v>
      </c>
      <c r="F1505" s="184" t="s">
        <v>309</v>
      </c>
      <c r="G1505" s="184" t="s">
        <v>1264</v>
      </c>
      <c r="H1505" s="137" t="s">
        <v>18</v>
      </c>
      <c r="I1505" s="184" t="s">
        <v>113</v>
      </c>
      <c r="J1505" s="649">
        <v>3.7000000476837198</v>
      </c>
      <c r="K1505" s="484"/>
      <c r="L1505" s="484"/>
      <c r="M1505" s="484"/>
      <c r="N1505" s="174">
        <v>232</v>
      </c>
      <c r="O1505" s="174"/>
      <c r="P1505" s="174"/>
      <c r="Q1505" s="174"/>
      <c r="R1505" s="175" t="e">
        <f t="shared" si="161"/>
        <v>#DIV/0!</v>
      </c>
      <c r="S1505" s="175">
        <f t="shared" si="162"/>
        <v>0</v>
      </c>
      <c r="T1505" s="175">
        <f t="shared" si="163"/>
        <v>0</v>
      </c>
      <c r="U1505" s="176">
        <f>IF(N1505="nio",0,IF(N1505&gt;0,VLOOKUP(H1505,'3-Productie normen'!A:S,VLOOKUP(N1505,'3-Productie normen'!S:T,2,FALSE),FALSE)))</f>
        <v>0</v>
      </c>
      <c r="V1505" s="176">
        <f t="shared" si="164"/>
        <v>0</v>
      </c>
      <c r="W1505" s="176">
        <f t="shared" si="165"/>
        <v>0</v>
      </c>
      <c r="X1505" s="176">
        <f t="shared" si="166"/>
        <v>0</v>
      </c>
      <c r="Y1505" s="666">
        <f>VLOOKUP(H1505,'3-Productie normen'!A:S,13,FALSE)</f>
        <v>3</v>
      </c>
      <c r="Z1505" s="177"/>
      <c r="AB1505" s="138">
        <f t="shared" si="167"/>
        <v>858.40001106262298</v>
      </c>
    </row>
    <row r="1506" spans="1:28" ht="14.1" customHeight="1">
      <c r="A1506" s="152">
        <v>1506</v>
      </c>
      <c r="B1506" s="171" t="s">
        <v>1017</v>
      </c>
      <c r="C1506" s="592" t="s">
        <v>1895</v>
      </c>
      <c r="D1506" s="526">
        <v>0</v>
      </c>
      <c r="E1506" s="526" t="s">
        <v>1049</v>
      </c>
      <c r="F1506" s="184" t="s">
        <v>1028</v>
      </c>
      <c r="G1506" s="184" t="s">
        <v>1114</v>
      </c>
      <c r="H1506" s="180" t="s">
        <v>223</v>
      </c>
      <c r="I1506" s="184" t="s">
        <v>111</v>
      </c>
      <c r="J1506" s="649">
        <v>0</v>
      </c>
      <c r="K1506" s="484"/>
      <c r="L1506" s="484"/>
      <c r="M1506" s="484"/>
      <c r="N1506" s="174" t="s">
        <v>223</v>
      </c>
      <c r="O1506" s="174"/>
      <c r="P1506" s="174"/>
      <c r="Q1506" s="174"/>
      <c r="R1506" s="175">
        <f t="shared" si="161"/>
        <v>0</v>
      </c>
      <c r="S1506" s="175">
        <f t="shared" si="162"/>
        <v>0</v>
      </c>
      <c r="T1506" s="175">
        <f t="shared" si="163"/>
        <v>0</v>
      </c>
      <c r="U1506" s="176">
        <f>IF(N1506="nio",0,IF(N1506&gt;0,VLOOKUP(H1506,'3-Productie normen'!A:S,VLOOKUP(N1506,'3-Productie normen'!S:T,2,FALSE),FALSE)))</f>
        <v>0</v>
      </c>
      <c r="V1506" s="176">
        <f t="shared" si="164"/>
        <v>0</v>
      </c>
      <c r="W1506" s="176">
        <f t="shared" si="165"/>
        <v>0</v>
      </c>
      <c r="X1506" s="176">
        <f t="shared" si="166"/>
        <v>0</v>
      </c>
      <c r="Y1506" s="666">
        <f>VLOOKUP(H1506,'3-Productie normen'!A:S,13,FALSE)</f>
        <v>0</v>
      </c>
      <c r="Z1506" s="177"/>
      <c r="AB1506" s="138">
        <f t="shared" si="167"/>
        <v>0</v>
      </c>
    </row>
    <row r="1507" spans="1:28" ht="14.1" customHeight="1">
      <c r="A1507" s="152">
        <v>1507</v>
      </c>
      <c r="B1507" s="171" t="s">
        <v>1017</v>
      </c>
      <c r="C1507" s="592" t="s">
        <v>1895</v>
      </c>
      <c r="D1507" s="526">
        <v>0</v>
      </c>
      <c r="E1507" s="526" t="s">
        <v>1053</v>
      </c>
      <c r="F1507" s="184" t="s">
        <v>1028</v>
      </c>
      <c r="G1507" s="184" t="s">
        <v>1114</v>
      </c>
      <c r="H1507" s="180" t="s">
        <v>223</v>
      </c>
      <c r="I1507" s="184" t="s">
        <v>111</v>
      </c>
      <c r="J1507" s="649">
        <v>0</v>
      </c>
      <c r="K1507" s="484"/>
      <c r="L1507" s="484"/>
      <c r="M1507" s="484"/>
      <c r="N1507" s="174" t="s">
        <v>223</v>
      </c>
      <c r="O1507" s="174"/>
      <c r="P1507" s="174"/>
      <c r="Q1507" s="174"/>
      <c r="R1507" s="175">
        <f t="shared" si="161"/>
        <v>0</v>
      </c>
      <c r="S1507" s="175">
        <f t="shared" si="162"/>
        <v>0</v>
      </c>
      <c r="T1507" s="175">
        <f t="shared" si="163"/>
        <v>0</v>
      </c>
      <c r="U1507" s="176">
        <f>IF(N1507="nio",0,IF(N1507&gt;0,VLOOKUP(H1507,'3-Productie normen'!A:S,VLOOKUP(N1507,'3-Productie normen'!S:T,2,FALSE),FALSE)))</f>
        <v>0</v>
      </c>
      <c r="V1507" s="176">
        <f t="shared" si="164"/>
        <v>0</v>
      </c>
      <c r="W1507" s="176">
        <f t="shared" si="165"/>
        <v>0</v>
      </c>
      <c r="X1507" s="176">
        <f t="shared" si="166"/>
        <v>0</v>
      </c>
      <c r="Y1507" s="666">
        <f>VLOOKUP(H1507,'3-Productie normen'!A:S,13,FALSE)</f>
        <v>0</v>
      </c>
      <c r="Z1507" s="177"/>
      <c r="AB1507" s="138">
        <f t="shared" si="167"/>
        <v>0</v>
      </c>
    </row>
    <row r="1508" spans="1:28" ht="14.1" customHeight="1">
      <c r="A1508" s="152">
        <v>1508</v>
      </c>
      <c r="B1508" s="171" t="s">
        <v>1017</v>
      </c>
      <c r="C1508" s="592" t="s">
        <v>1895</v>
      </c>
      <c r="D1508" s="526">
        <v>0</v>
      </c>
      <c r="E1508" s="526" t="s">
        <v>1061</v>
      </c>
      <c r="F1508" s="184" t="s">
        <v>1028</v>
      </c>
      <c r="G1508" s="184" t="s">
        <v>1785</v>
      </c>
      <c r="H1508" s="180" t="s">
        <v>223</v>
      </c>
      <c r="I1508" s="184" t="s">
        <v>113</v>
      </c>
      <c r="J1508" s="649">
        <v>0</v>
      </c>
      <c r="K1508" s="484"/>
      <c r="L1508" s="484"/>
      <c r="M1508" s="484"/>
      <c r="N1508" s="174" t="s">
        <v>223</v>
      </c>
      <c r="O1508" s="174"/>
      <c r="P1508" s="174"/>
      <c r="Q1508" s="174"/>
      <c r="R1508" s="175">
        <f t="shared" si="161"/>
        <v>0</v>
      </c>
      <c r="S1508" s="175">
        <f t="shared" si="162"/>
        <v>0</v>
      </c>
      <c r="T1508" s="175">
        <f t="shared" si="163"/>
        <v>0</v>
      </c>
      <c r="U1508" s="176">
        <f>IF(N1508="nio",0,IF(N1508&gt;0,VLOOKUP(H1508,'3-Productie normen'!A:S,VLOOKUP(N1508,'3-Productie normen'!S:T,2,FALSE),FALSE)))</f>
        <v>0</v>
      </c>
      <c r="V1508" s="176">
        <f t="shared" si="164"/>
        <v>0</v>
      </c>
      <c r="W1508" s="176">
        <f t="shared" si="165"/>
        <v>0</v>
      </c>
      <c r="X1508" s="176">
        <f t="shared" si="166"/>
        <v>0</v>
      </c>
      <c r="Y1508" s="666">
        <f>VLOOKUP(H1508,'3-Productie normen'!A:S,13,FALSE)</f>
        <v>0</v>
      </c>
      <c r="Z1508" s="177"/>
      <c r="AB1508" s="138">
        <f t="shared" si="167"/>
        <v>0</v>
      </c>
    </row>
    <row r="1509" spans="1:28" ht="14.1" customHeight="1">
      <c r="A1509" s="152">
        <v>1509</v>
      </c>
      <c r="B1509" s="171" t="s">
        <v>1017</v>
      </c>
      <c r="C1509" s="592" t="s">
        <v>1895</v>
      </c>
      <c r="D1509" s="526">
        <v>0</v>
      </c>
      <c r="E1509" s="526" t="s">
        <v>1054</v>
      </c>
      <c r="F1509" s="184" t="s">
        <v>110</v>
      </c>
      <c r="G1509" s="184" t="s">
        <v>1797</v>
      </c>
      <c r="H1509" s="180" t="s">
        <v>223</v>
      </c>
      <c r="I1509" s="184" t="s">
        <v>321</v>
      </c>
      <c r="J1509" s="649">
        <v>0</v>
      </c>
      <c r="K1509" s="484"/>
      <c r="L1509" s="484"/>
      <c r="M1509" s="484"/>
      <c r="N1509" s="174" t="s">
        <v>223</v>
      </c>
      <c r="O1509" s="174"/>
      <c r="P1509" s="174"/>
      <c r="Q1509" s="174"/>
      <c r="R1509" s="175">
        <f t="shared" si="161"/>
        <v>0</v>
      </c>
      <c r="S1509" s="175">
        <f t="shared" si="162"/>
        <v>0</v>
      </c>
      <c r="T1509" s="175">
        <f t="shared" si="163"/>
        <v>0</v>
      </c>
      <c r="U1509" s="176">
        <f>IF(N1509="nio",0,IF(N1509&gt;0,VLOOKUP(H1509,'3-Productie normen'!A:S,VLOOKUP(N1509,'3-Productie normen'!S:T,2,FALSE),FALSE)))</f>
        <v>0</v>
      </c>
      <c r="V1509" s="176">
        <f t="shared" si="164"/>
        <v>0</v>
      </c>
      <c r="W1509" s="176">
        <f t="shared" si="165"/>
        <v>0</v>
      </c>
      <c r="X1509" s="176">
        <f t="shared" si="166"/>
        <v>0</v>
      </c>
      <c r="Y1509" s="666">
        <f>VLOOKUP(H1509,'3-Productie normen'!A:S,13,FALSE)</f>
        <v>0</v>
      </c>
      <c r="Z1509" s="177"/>
      <c r="AB1509" s="138">
        <f t="shared" si="167"/>
        <v>0</v>
      </c>
    </row>
    <row r="1510" spans="1:28" ht="14.1" customHeight="1">
      <c r="A1510" s="152">
        <v>1510</v>
      </c>
      <c r="B1510" s="171" t="s">
        <v>1017</v>
      </c>
      <c r="C1510" s="592" t="s">
        <v>1895</v>
      </c>
      <c r="D1510" s="526">
        <v>0</v>
      </c>
      <c r="E1510" s="526" t="s">
        <v>1149</v>
      </c>
      <c r="F1510" s="184" t="s">
        <v>1028</v>
      </c>
      <c r="G1510" s="184" t="s">
        <v>1798</v>
      </c>
      <c r="H1510" s="180" t="s">
        <v>223</v>
      </c>
      <c r="I1510" s="184" t="s">
        <v>111</v>
      </c>
      <c r="J1510" s="649">
        <v>0</v>
      </c>
      <c r="K1510" s="484"/>
      <c r="L1510" s="484"/>
      <c r="M1510" s="484"/>
      <c r="N1510" s="174" t="s">
        <v>223</v>
      </c>
      <c r="O1510" s="174"/>
      <c r="P1510" s="174"/>
      <c r="Q1510" s="174"/>
      <c r="R1510" s="175">
        <f t="shared" si="161"/>
        <v>0</v>
      </c>
      <c r="S1510" s="175">
        <f t="shared" si="162"/>
        <v>0</v>
      </c>
      <c r="T1510" s="175">
        <f t="shared" si="163"/>
        <v>0</v>
      </c>
      <c r="U1510" s="176">
        <f>IF(N1510="nio",0,IF(N1510&gt;0,VLOOKUP(H1510,'3-Productie normen'!A:S,VLOOKUP(N1510,'3-Productie normen'!S:T,2,FALSE),FALSE)))</f>
        <v>0</v>
      </c>
      <c r="V1510" s="176">
        <f t="shared" si="164"/>
        <v>0</v>
      </c>
      <c r="W1510" s="176">
        <f t="shared" si="165"/>
        <v>0</v>
      </c>
      <c r="X1510" s="176">
        <f t="shared" si="166"/>
        <v>0</v>
      </c>
      <c r="Y1510" s="666">
        <f>VLOOKUP(H1510,'3-Productie normen'!A:S,13,FALSE)</f>
        <v>0</v>
      </c>
      <c r="Z1510" s="177"/>
      <c r="AB1510" s="138">
        <f t="shared" si="167"/>
        <v>0</v>
      </c>
    </row>
    <row r="1511" spans="1:28" ht="14.1" customHeight="1">
      <c r="A1511" s="152">
        <v>1511</v>
      </c>
      <c r="B1511" s="171" t="s">
        <v>1017</v>
      </c>
      <c r="C1511" s="592" t="s">
        <v>1895</v>
      </c>
      <c r="D1511" s="526">
        <v>0</v>
      </c>
      <c r="E1511" s="526" t="s">
        <v>1096</v>
      </c>
      <c r="F1511" s="184" t="s">
        <v>388</v>
      </c>
      <c r="G1511" s="184" t="s">
        <v>388</v>
      </c>
      <c r="H1511" s="180" t="s">
        <v>223</v>
      </c>
      <c r="I1511" s="184" t="s">
        <v>113</v>
      </c>
      <c r="J1511" s="649">
        <v>0</v>
      </c>
      <c r="K1511" s="484"/>
      <c r="L1511" s="484"/>
      <c r="M1511" s="484"/>
      <c r="N1511" s="174" t="s">
        <v>223</v>
      </c>
      <c r="O1511" s="174"/>
      <c r="P1511" s="174"/>
      <c r="Q1511" s="174"/>
      <c r="R1511" s="175">
        <f t="shared" si="161"/>
        <v>0</v>
      </c>
      <c r="S1511" s="175">
        <f t="shared" si="162"/>
        <v>0</v>
      </c>
      <c r="T1511" s="175">
        <f t="shared" si="163"/>
        <v>0</v>
      </c>
      <c r="U1511" s="176">
        <f>IF(N1511="nio",0,IF(N1511&gt;0,VLOOKUP(H1511,'3-Productie normen'!A:S,VLOOKUP(N1511,'3-Productie normen'!S:T,2,FALSE),FALSE)))</f>
        <v>0</v>
      </c>
      <c r="V1511" s="176">
        <f t="shared" si="164"/>
        <v>0</v>
      </c>
      <c r="W1511" s="176">
        <f t="shared" si="165"/>
        <v>0</v>
      </c>
      <c r="X1511" s="176">
        <f t="shared" si="166"/>
        <v>0</v>
      </c>
      <c r="Y1511" s="666">
        <f>VLOOKUP(H1511,'3-Productie normen'!A:S,13,FALSE)</f>
        <v>0</v>
      </c>
      <c r="Z1511" s="177"/>
      <c r="AB1511" s="138">
        <f t="shared" si="167"/>
        <v>0</v>
      </c>
    </row>
    <row r="1512" spans="1:28" ht="14.1" customHeight="1">
      <c r="A1512" s="152">
        <v>1512</v>
      </c>
      <c r="B1512" s="171" t="s">
        <v>1018</v>
      </c>
      <c r="C1512" s="611" t="s">
        <v>1901</v>
      </c>
      <c r="D1512" s="526">
        <v>0</v>
      </c>
      <c r="E1512" s="526" t="s">
        <v>1022</v>
      </c>
      <c r="F1512" s="184" t="s">
        <v>1127</v>
      </c>
      <c r="G1512" s="184" t="s">
        <v>1799</v>
      </c>
      <c r="H1512" s="184" t="s">
        <v>234</v>
      </c>
      <c r="I1512" s="184" t="s">
        <v>111</v>
      </c>
      <c r="J1512" s="649">
        <v>166.39999389648401</v>
      </c>
      <c r="K1512" s="484"/>
      <c r="L1512" s="484"/>
      <c r="M1512" s="484"/>
      <c r="N1512" s="174">
        <v>232</v>
      </c>
      <c r="O1512" s="174"/>
      <c r="P1512" s="174"/>
      <c r="Q1512" s="174"/>
      <c r="R1512" s="175" t="e">
        <f t="shared" si="161"/>
        <v>#DIV/0!</v>
      </c>
      <c r="S1512" s="175">
        <f t="shared" si="162"/>
        <v>0</v>
      </c>
      <c r="T1512" s="175">
        <f t="shared" si="163"/>
        <v>0</v>
      </c>
      <c r="U1512" s="176">
        <f>IF(N1512="nio",0,IF(N1512&gt;0,VLOOKUP(H1512,'3-Productie normen'!A:S,VLOOKUP(N1512,'3-Productie normen'!S:T,2,FALSE),FALSE)))</f>
        <v>0</v>
      </c>
      <c r="V1512" s="176">
        <f t="shared" si="164"/>
        <v>0</v>
      </c>
      <c r="W1512" s="176">
        <f t="shared" si="165"/>
        <v>0</v>
      </c>
      <c r="X1512" s="176">
        <f t="shared" si="166"/>
        <v>0</v>
      </c>
      <c r="Y1512" s="666">
        <f>VLOOKUP(H1512,'3-Productie normen'!A:S,13,FALSE)</f>
        <v>1</v>
      </c>
      <c r="Z1512" s="177"/>
      <c r="AB1512" s="138">
        <f t="shared" si="167"/>
        <v>38604.798583984288</v>
      </c>
    </row>
    <row r="1513" spans="1:28" ht="14.1" customHeight="1">
      <c r="A1513" s="152">
        <v>1513</v>
      </c>
      <c r="B1513" s="171" t="s">
        <v>1018</v>
      </c>
      <c r="C1513" s="611" t="s">
        <v>1901</v>
      </c>
      <c r="D1513" s="526">
        <v>0</v>
      </c>
      <c r="E1513" s="526" t="s">
        <v>1030</v>
      </c>
      <c r="F1513" s="184" t="s">
        <v>1046</v>
      </c>
      <c r="G1513" s="184" t="s">
        <v>1800</v>
      </c>
      <c r="H1513" s="137" t="s">
        <v>1856</v>
      </c>
      <c r="I1513" s="184" t="s">
        <v>113</v>
      </c>
      <c r="J1513" s="649">
        <v>148.89999389648401</v>
      </c>
      <c r="K1513" s="484"/>
      <c r="L1513" s="484"/>
      <c r="M1513" s="484"/>
      <c r="N1513" s="174">
        <v>232</v>
      </c>
      <c r="O1513" s="174"/>
      <c r="P1513" s="174"/>
      <c r="Q1513" s="174"/>
      <c r="R1513" s="175" t="e">
        <f t="shared" si="161"/>
        <v>#DIV/0!</v>
      </c>
      <c r="S1513" s="175">
        <f t="shared" si="162"/>
        <v>0</v>
      </c>
      <c r="T1513" s="175">
        <f t="shared" si="163"/>
        <v>0</v>
      </c>
      <c r="U1513" s="176">
        <f>IF(N1513="nio",0,IF(N1513&gt;0,VLOOKUP(H1513,'3-Productie normen'!A:S,VLOOKUP(N1513,'3-Productie normen'!S:T,2,FALSE),FALSE)))</f>
        <v>0</v>
      </c>
      <c r="V1513" s="176">
        <f t="shared" si="164"/>
        <v>0</v>
      </c>
      <c r="W1513" s="176">
        <f t="shared" si="165"/>
        <v>0</v>
      </c>
      <c r="X1513" s="176">
        <f t="shared" si="166"/>
        <v>0</v>
      </c>
      <c r="Y1513" s="666">
        <f>VLOOKUP(H1513,'3-Productie normen'!A:S,13,FALSE)</f>
        <v>5</v>
      </c>
      <c r="Z1513" s="177"/>
      <c r="AB1513" s="138">
        <f t="shared" si="167"/>
        <v>34544.798583984288</v>
      </c>
    </row>
    <row r="1514" spans="1:28" ht="14.1" customHeight="1">
      <c r="A1514" s="152">
        <v>1514</v>
      </c>
      <c r="B1514" s="171" t="s">
        <v>1018</v>
      </c>
      <c r="C1514" s="611" t="s">
        <v>1901</v>
      </c>
      <c r="D1514" s="526">
        <v>0</v>
      </c>
      <c r="E1514" s="526" t="s">
        <v>1801</v>
      </c>
      <c r="F1514" s="184" t="s">
        <v>1127</v>
      </c>
      <c r="G1514" s="184" t="s">
        <v>1802</v>
      </c>
      <c r="H1514" s="184" t="s">
        <v>234</v>
      </c>
      <c r="I1514" s="184" t="s">
        <v>111</v>
      </c>
      <c r="J1514" s="649">
        <v>70.5</v>
      </c>
      <c r="K1514" s="484"/>
      <c r="L1514" s="484"/>
      <c r="M1514" s="484"/>
      <c r="N1514" s="174">
        <v>232</v>
      </c>
      <c r="O1514" s="174"/>
      <c r="P1514" s="174"/>
      <c r="Q1514" s="174"/>
      <c r="R1514" s="175" t="e">
        <f t="shared" si="161"/>
        <v>#DIV/0!</v>
      </c>
      <c r="S1514" s="175">
        <f t="shared" si="162"/>
        <v>0</v>
      </c>
      <c r="T1514" s="175">
        <f t="shared" si="163"/>
        <v>0</v>
      </c>
      <c r="U1514" s="176">
        <f>IF(N1514="nio",0,IF(N1514&gt;0,VLOOKUP(H1514,'3-Productie normen'!A:S,VLOOKUP(N1514,'3-Productie normen'!S:T,2,FALSE),FALSE)))</f>
        <v>0</v>
      </c>
      <c r="V1514" s="176">
        <f t="shared" si="164"/>
        <v>0</v>
      </c>
      <c r="W1514" s="176">
        <f t="shared" si="165"/>
        <v>0</v>
      </c>
      <c r="X1514" s="176">
        <f t="shared" si="166"/>
        <v>0</v>
      </c>
      <c r="Y1514" s="666">
        <f>VLOOKUP(H1514,'3-Productie normen'!A:S,13,FALSE)</f>
        <v>1</v>
      </c>
      <c r="Z1514" s="177"/>
      <c r="AB1514" s="138">
        <f t="shared" si="167"/>
        <v>16356</v>
      </c>
    </row>
    <row r="1515" spans="1:28" ht="14.1" customHeight="1">
      <c r="A1515" s="152">
        <v>1515</v>
      </c>
      <c r="B1515" s="171" t="s">
        <v>1018</v>
      </c>
      <c r="C1515" s="611" t="s">
        <v>1901</v>
      </c>
      <c r="D1515" s="526">
        <v>0</v>
      </c>
      <c r="E1515" s="526" t="s">
        <v>1081</v>
      </c>
      <c r="F1515" s="184" t="s">
        <v>1127</v>
      </c>
      <c r="G1515" s="184" t="s">
        <v>1799</v>
      </c>
      <c r="H1515" s="184" t="s">
        <v>234</v>
      </c>
      <c r="I1515" s="184" t="s">
        <v>111</v>
      </c>
      <c r="J1515" s="649">
        <v>64.949996948242202</v>
      </c>
      <c r="K1515" s="484"/>
      <c r="L1515" s="484"/>
      <c r="M1515" s="484"/>
      <c r="N1515" s="174">
        <v>232</v>
      </c>
      <c r="O1515" s="174"/>
      <c r="P1515" s="174"/>
      <c r="Q1515" s="174"/>
      <c r="R1515" s="175" t="e">
        <f t="shared" si="161"/>
        <v>#DIV/0!</v>
      </c>
      <c r="S1515" s="175">
        <f t="shared" si="162"/>
        <v>0</v>
      </c>
      <c r="T1515" s="175">
        <f t="shared" si="163"/>
        <v>0</v>
      </c>
      <c r="U1515" s="176">
        <f>IF(N1515="nio",0,IF(N1515&gt;0,VLOOKUP(H1515,'3-Productie normen'!A:S,VLOOKUP(N1515,'3-Productie normen'!S:T,2,FALSE),FALSE)))</f>
        <v>0</v>
      </c>
      <c r="V1515" s="176">
        <f t="shared" si="164"/>
        <v>0</v>
      </c>
      <c r="W1515" s="176">
        <f t="shared" si="165"/>
        <v>0</v>
      </c>
      <c r="X1515" s="176">
        <f t="shared" si="166"/>
        <v>0</v>
      </c>
      <c r="Y1515" s="666">
        <f>VLOOKUP(H1515,'3-Productie normen'!A:S,13,FALSE)</f>
        <v>1</v>
      </c>
      <c r="Z1515" s="177"/>
      <c r="AB1515" s="138">
        <f t="shared" si="167"/>
        <v>15068.399291992191</v>
      </c>
    </row>
    <row r="1516" spans="1:28" ht="14.1" customHeight="1">
      <c r="A1516" s="152">
        <v>1516</v>
      </c>
      <c r="B1516" s="171" t="s">
        <v>1018</v>
      </c>
      <c r="C1516" s="611" t="s">
        <v>1901</v>
      </c>
      <c r="D1516" s="526">
        <v>0</v>
      </c>
      <c r="E1516" s="526" t="s">
        <v>1803</v>
      </c>
      <c r="F1516" s="184" t="s">
        <v>1127</v>
      </c>
      <c r="G1516" s="184" t="s">
        <v>1802</v>
      </c>
      <c r="H1516" s="184" t="s">
        <v>234</v>
      </c>
      <c r="I1516" s="184" t="s">
        <v>111</v>
      </c>
      <c r="J1516" s="649">
        <v>59.400001525878899</v>
      </c>
      <c r="K1516" s="484"/>
      <c r="L1516" s="484"/>
      <c r="M1516" s="484"/>
      <c r="N1516" s="174">
        <v>232</v>
      </c>
      <c r="O1516" s="174"/>
      <c r="P1516" s="174"/>
      <c r="Q1516" s="174"/>
      <c r="R1516" s="175" t="e">
        <f t="shared" si="161"/>
        <v>#DIV/0!</v>
      </c>
      <c r="S1516" s="175">
        <f t="shared" si="162"/>
        <v>0</v>
      </c>
      <c r="T1516" s="175">
        <f t="shared" si="163"/>
        <v>0</v>
      </c>
      <c r="U1516" s="176">
        <f>IF(N1516="nio",0,IF(N1516&gt;0,VLOOKUP(H1516,'3-Productie normen'!A:S,VLOOKUP(N1516,'3-Productie normen'!S:T,2,FALSE),FALSE)))</f>
        <v>0</v>
      </c>
      <c r="V1516" s="176">
        <f t="shared" si="164"/>
        <v>0</v>
      </c>
      <c r="W1516" s="176">
        <f t="shared" si="165"/>
        <v>0</v>
      </c>
      <c r="X1516" s="176">
        <f t="shared" si="166"/>
        <v>0</v>
      </c>
      <c r="Y1516" s="666">
        <f>VLOOKUP(H1516,'3-Productie normen'!A:S,13,FALSE)</f>
        <v>1</v>
      </c>
      <c r="Z1516" s="177"/>
      <c r="AB1516" s="138">
        <f t="shared" si="167"/>
        <v>13780.800354003904</v>
      </c>
    </row>
    <row r="1517" spans="1:28" ht="14.1" customHeight="1">
      <c r="A1517" s="152">
        <v>1517</v>
      </c>
      <c r="B1517" s="171" t="s">
        <v>1018</v>
      </c>
      <c r="C1517" s="611" t="s">
        <v>1901</v>
      </c>
      <c r="D1517" s="526">
        <v>0</v>
      </c>
      <c r="E1517" s="526" t="s">
        <v>1343</v>
      </c>
      <c r="F1517" s="184" t="s">
        <v>1073</v>
      </c>
      <c r="G1517" s="184" t="s">
        <v>1431</v>
      </c>
      <c r="H1517" s="184" t="s">
        <v>1073</v>
      </c>
      <c r="I1517" s="184" t="s">
        <v>111</v>
      </c>
      <c r="J1517" s="649">
        <v>57.860000610351598</v>
      </c>
      <c r="K1517" s="484"/>
      <c r="L1517" s="484"/>
      <c r="M1517" s="484"/>
      <c r="N1517" s="174">
        <v>232</v>
      </c>
      <c r="O1517" s="174"/>
      <c r="P1517" s="174"/>
      <c r="Q1517" s="174"/>
      <c r="R1517" s="175" t="e">
        <f t="shared" si="161"/>
        <v>#DIV/0!</v>
      </c>
      <c r="S1517" s="175">
        <f t="shared" si="162"/>
        <v>0</v>
      </c>
      <c r="T1517" s="175">
        <f t="shared" si="163"/>
        <v>0</v>
      </c>
      <c r="U1517" s="176">
        <f>IF(N1517="nio",0,IF(N1517&gt;0,VLOOKUP(H1517,'3-Productie normen'!A:S,VLOOKUP(N1517,'3-Productie normen'!S:T,2,FALSE),FALSE)))</f>
        <v>0</v>
      </c>
      <c r="V1517" s="176">
        <f t="shared" si="164"/>
        <v>0</v>
      </c>
      <c r="W1517" s="176">
        <f t="shared" si="165"/>
        <v>0</v>
      </c>
      <c r="X1517" s="176">
        <f t="shared" si="166"/>
        <v>0</v>
      </c>
      <c r="Y1517" s="666">
        <f>VLOOKUP(H1517,'3-Productie normen'!A:S,13,FALSE)</f>
        <v>7</v>
      </c>
      <c r="Z1517" s="177"/>
      <c r="AB1517" s="138">
        <f t="shared" si="167"/>
        <v>13423.520141601572</v>
      </c>
    </row>
    <row r="1518" spans="1:28" ht="14.1" customHeight="1">
      <c r="A1518" s="152">
        <v>1518</v>
      </c>
      <c r="B1518" s="171" t="s">
        <v>1018</v>
      </c>
      <c r="C1518" s="611" t="s">
        <v>1901</v>
      </c>
      <c r="D1518" s="526">
        <v>1</v>
      </c>
      <c r="E1518" s="526" t="s">
        <v>1804</v>
      </c>
      <c r="F1518" s="184" t="s">
        <v>281</v>
      </c>
      <c r="G1518" s="184" t="s">
        <v>281</v>
      </c>
      <c r="H1518" s="173" t="s">
        <v>1857</v>
      </c>
      <c r="I1518" s="184" t="s">
        <v>111</v>
      </c>
      <c r="J1518" s="649">
        <v>57.5</v>
      </c>
      <c r="K1518" s="484"/>
      <c r="L1518" s="484"/>
      <c r="M1518" s="484"/>
      <c r="N1518" s="174">
        <v>232</v>
      </c>
      <c r="O1518" s="174"/>
      <c r="P1518" s="174"/>
      <c r="Q1518" s="174"/>
      <c r="R1518" s="175" t="e">
        <f t="shared" si="161"/>
        <v>#DIV/0!</v>
      </c>
      <c r="S1518" s="175">
        <f t="shared" si="162"/>
        <v>0</v>
      </c>
      <c r="T1518" s="175">
        <f t="shared" si="163"/>
        <v>0</v>
      </c>
      <c r="U1518" s="176">
        <f>IF(N1518="nio",0,IF(N1518&gt;0,VLOOKUP(H1518,'3-Productie normen'!A:S,VLOOKUP(N1518,'3-Productie normen'!S:T,2,FALSE),FALSE)))</f>
        <v>0</v>
      </c>
      <c r="V1518" s="176">
        <f t="shared" si="164"/>
        <v>0</v>
      </c>
      <c r="W1518" s="176">
        <f t="shared" si="165"/>
        <v>0</v>
      </c>
      <c r="X1518" s="176">
        <f t="shared" si="166"/>
        <v>0</v>
      </c>
      <c r="Y1518" s="666">
        <f>VLOOKUP(H1518,'3-Productie normen'!A:S,13,FALSE)</f>
        <v>1</v>
      </c>
      <c r="Z1518" s="177"/>
      <c r="AB1518" s="138">
        <f t="shared" si="167"/>
        <v>13340</v>
      </c>
    </row>
    <row r="1519" spans="1:28" ht="14.1" customHeight="1">
      <c r="A1519" s="152">
        <v>1519</v>
      </c>
      <c r="B1519" s="171" t="s">
        <v>1018</v>
      </c>
      <c r="C1519" s="611" t="s">
        <v>1901</v>
      </c>
      <c r="D1519" s="526">
        <v>1</v>
      </c>
      <c r="E1519" s="526" t="s">
        <v>1805</v>
      </c>
      <c r="F1519" s="184" t="s">
        <v>281</v>
      </c>
      <c r="G1519" s="184" t="s">
        <v>281</v>
      </c>
      <c r="H1519" s="173" t="s">
        <v>1857</v>
      </c>
      <c r="I1519" s="184" t="s">
        <v>111</v>
      </c>
      <c r="J1519" s="649">
        <v>57.299999237060497</v>
      </c>
      <c r="K1519" s="484"/>
      <c r="L1519" s="484"/>
      <c r="M1519" s="484"/>
      <c r="N1519" s="174">
        <v>232</v>
      </c>
      <c r="O1519" s="174"/>
      <c r="P1519" s="174"/>
      <c r="Q1519" s="174"/>
      <c r="R1519" s="175" t="e">
        <f t="shared" si="161"/>
        <v>#DIV/0!</v>
      </c>
      <c r="S1519" s="175">
        <f t="shared" si="162"/>
        <v>0</v>
      </c>
      <c r="T1519" s="175">
        <f t="shared" si="163"/>
        <v>0</v>
      </c>
      <c r="U1519" s="176">
        <f>IF(N1519="nio",0,IF(N1519&gt;0,VLOOKUP(H1519,'3-Productie normen'!A:S,VLOOKUP(N1519,'3-Productie normen'!S:T,2,FALSE),FALSE)))</f>
        <v>0</v>
      </c>
      <c r="V1519" s="176">
        <f t="shared" si="164"/>
        <v>0</v>
      </c>
      <c r="W1519" s="176">
        <f t="shared" si="165"/>
        <v>0</v>
      </c>
      <c r="X1519" s="176">
        <f t="shared" si="166"/>
        <v>0</v>
      </c>
      <c r="Y1519" s="666">
        <f>VLOOKUP(H1519,'3-Productie normen'!A:S,13,FALSE)</f>
        <v>1</v>
      </c>
      <c r="Z1519" s="177"/>
      <c r="AB1519" s="138">
        <f t="shared" si="167"/>
        <v>13293.599822998036</v>
      </c>
    </row>
    <row r="1520" spans="1:28" ht="14.1" customHeight="1">
      <c r="A1520" s="152">
        <v>1520</v>
      </c>
      <c r="B1520" s="171" t="s">
        <v>1018</v>
      </c>
      <c r="C1520" s="611" t="s">
        <v>1901</v>
      </c>
      <c r="D1520" s="526">
        <v>0</v>
      </c>
      <c r="E1520" s="526" t="s">
        <v>1029</v>
      </c>
      <c r="F1520" s="184" t="s">
        <v>1046</v>
      </c>
      <c r="G1520" s="184" t="s">
        <v>1800</v>
      </c>
      <c r="H1520" s="137" t="s">
        <v>1856</v>
      </c>
      <c r="I1520" s="184" t="s">
        <v>113</v>
      </c>
      <c r="J1520" s="649">
        <v>51.5</v>
      </c>
      <c r="K1520" s="484"/>
      <c r="L1520" s="484"/>
      <c r="M1520" s="484"/>
      <c r="N1520" s="174">
        <v>232</v>
      </c>
      <c r="O1520" s="174"/>
      <c r="P1520" s="174"/>
      <c r="Q1520" s="174"/>
      <c r="R1520" s="175" t="e">
        <f t="shared" si="161"/>
        <v>#DIV/0!</v>
      </c>
      <c r="S1520" s="175">
        <f t="shared" si="162"/>
        <v>0</v>
      </c>
      <c r="T1520" s="175">
        <f t="shared" si="163"/>
        <v>0</v>
      </c>
      <c r="U1520" s="176">
        <f>IF(N1520="nio",0,IF(N1520&gt;0,VLOOKUP(H1520,'3-Productie normen'!A:S,VLOOKUP(N1520,'3-Productie normen'!S:T,2,FALSE),FALSE)))</f>
        <v>0</v>
      </c>
      <c r="V1520" s="176">
        <f t="shared" si="164"/>
        <v>0</v>
      </c>
      <c r="W1520" s="176">
        <f t="shared" si="165"/>
        <v>0</v>
      </c>
      <c r="X1520" s="176">
        <f t="shared" si="166"/>
        <v>0</v>
      </c>
      <c r="Y1520" s="666">
        <f>VLOOKUP(H1520,'3-Productie normen'!A:S,13,FALSE)</f>
        <v>5</v>
      </c>
      <c r="Z1520" s="177"/>
      <c r="AB1520" s="138">
        <f t="shared" si="167"/>
        <v>11948</v>
      </c>
    </row>
    <row r="1521" spans="1:28" ht="14.1" customHeight="1">
      <c r="A1521" s="152">
        <v>1521</v>
      </c>
      <c r="B1521" s="171" t="s">
        <v>1018</v>
      </c>
      <c r="C1521" s="611" t="s">
        <v>1901</v>
      </c>
      <c r="D1521" s="526">
        <v>1</v>
      </c>
      <c r="E1521" s="526" t="s">
        <v>1806</v>
      </c>
      <c r="F1521" s="184" t="s">
        <v>281</v>
      </c>
      <c r="G1521" s="184" t="s">
        <v>281</v>
      </c>
      <c r="H1521" s="173" t="s">
        <v>1857</v>
      </c>
      <c r="I1521" s="184" t="s">
        <v>111</v>
      </c>
      <c r="J1521" s="649">
        <v>49.200000762939503</v>
      </c>
      <c r="K1521" s="484"/>
      <c r="L1521" s="484"/>
      <c r="M1521" s="484"/>
      <c r="N1521" s="174">
        <v>232</v>
      </c>
      <c r="O1521" s="174"/>
      <c r="P1521" s="174"/>
      <c r="Q1521" s="174"/>
      <c r="R1521" s="175" t="e">
        <f t="shared" si="161"/>
        <v>#DIV/0!</v>
      </c>
      <c r="S1521" s="175">
        <f t="shared" si="162"/>
        <v>0</v>
      </c>
      <c r="T1521" s="175">
        <f t="shared" si="163"/>
        <v>0</v>
      </c>
      <c r="U1521" s="176">
        <f>IF(N1521="nio",0,IF(N1521&gt;0,VLOOKUP(H1521,'3-Productie normen'!A:S,VLOOKUP(N1521,'3-Productie normen'!S:T,2,FALSE),FALSE)))</f>
        <v>0</v>
      </c>
      <c r="V1521" s="176">
        <f t="shared" si="164"/>
        <v>0</v>
      </c>
      <c r="W1521" s="176">
        <f t="shared" si="165"/>
        <v>0</v>
      </c>
      <c r="X1521" s="176">
        <f t="shared" si="166"/>
        <v>0</v>
      </c>
      <c r="Y1521" s="666">
        <f>VLOOKUP(H1521,'3-Productie normen'!A:S,13,FALSE)</f>
        <v>1</v>
      </c>
      <c r="Z1521" s="177"/>
      <c r="AB1521" s="138">
        <f t="shared" si="167"/>
        <v>11414.400177001964</v>
      </c>
    </row>
    <row r="1522" spans="1:28" ht="14.1" customHeight="1">
      <c r="A1522" s="152">
        <v>1522</v>
      </c>
      <c r="B1522" s="171" t="s">
        <v>1018</v>
      </c>
      <c r="C1522" s="611" t="s">
        <v>1901</v>
      </c>
      <c r="D1522" s="526">
        <v>0</v>
      </c>
      <c r="E1522" s="526" t="s">
        <v>1807</v>
      </c>
      <c r="F1522" s="184" t="s">
        <v>1073</v>
      </c>
      <c r="G1522" s="184" t="s">
        <v>1808</v>
      </c>
      <c r="H1522" s="184" t="s">
        <v>1073</v>
      </c>
      <c r="I1522" s="184" t="s">
        <v>111</v>
      </c>
      <c r="J1522" s="649">
        <v>48.840000152587898</v>
      </c>
      <c r="K1522" s="484"/>
      <c r="L1522" s="484"/>
      <c r="M1522" s="484"/>
      <c r="N1522" s="174">
        <v>232</v>
      </c>
      <c r="O1522" s="174"/>
      <c r="P1522" s="174"/>
      <c r="Q1522" s="174"/>
      <c r="R1522" s="175" t="e">
        <f t="shared" si="161"/>
        <v>#DIV/0!</v>
      </c>
      <c r="S1522" s="175">
        <f t="shared" si="162"/>
        <v>0</v>
      </c>
      <c r="T1522" s="175">
        <f t="shared" si="163"/>
        <v>0</v>
      </c>
      <c r="U1522" s="176">
        <f>IF(N1522="nio",0,IF(N1522&gt;0,VLOOKUP(H1522,'3-Productie normen'!A:S,VLOOKUP(N1522,'3-Productie normen'!S:T,2,FALSE),FALSE)))</f>
        <v>0</v>
      </c>
      <c r="V1522" s="176">
        <f t="shared" si="164"/>
        <v>0</v>
      </c>
      <c r="W1522" s="176">
        <f t="shared" si="165"/>
        <v>0</v>
      </c>
      <c r="X1522" s="176">
        <f t="shared" si="166"/>
        <v>0</v>
      </c>
      <c r="Y1522" s="666">
        <f>VLOOKUP(H1522,'3-Productie normen'!A:S,13,FALSE)</f>
        <v>7</v>
      </c>
      <c r="Z1522" s="177"/>
      <c r="AB1522" s="138">
        <f t="shared" si="167"/>
        <v>11330.880035400392</v>
      </c>
    </row>
    <row r="1523" spans="1:28" ht="14.1" customHeight="1">
      <c r="A1523" s="152">
        <v>1523</v>
      </c>
      <c r="B1523" s="171" t="s">
        <v>1018</v>
      </c>
      <c r="C1523" s="611" t="s">
        <v>1901</v>
      </c>
      <c r="D1523" s="526">
        <v>0</v>
      </c>
      <c r="E1523" s="526" t="s">
        <v>1091</v>
      </c>
      <c r="F1523" s="184" t="s">
        <v>1073</v>
      </c>
      <c r="G1523" s="184" t="s">
        <v>1809</v>
      </c>
      <c r="H1523" s="184" t="s">
        <v>1073</v>
      </c>
      <c r="I1523" s="184" t="s">
        <v>111</v>
      </c>
      <c r="J1523" s="649">
        <v>37.400001525878899</v>
      </c>
      <c r="K1523" s="484"/>
      <c r="L1523" s="484"/>
      <c r="M1523" s="484"/>
      <c r="N1523" s="174">
        <v>232</v>
      </c>
      <c r="O1523" s="174"/>
      <c r="P1523" s="174"/>
      <c r="Q1523" s="174"/>
      <c r="R1523" s="175" t="e">
        <f t="shared" si="161"/>
        <v>#DIV/0!</v>
      </c>
      <c r="S1523" s="175">
        <f t="shared" si="162"/>
        <v>0</v>
      </c>
      <c r="T1523" s="175">
        <f t="shared" si="163"/>
        <v>0</v>
      </c>
      <c r="U1523" s="176">
        <f>IF(N1523="nio",0,IF(N1523&gt;0,VLOOKUP(H1523,'3-Productie normen'!A:S,VLOOKUP(N1523,'3-Productie normen'!S:T,2,FALSE),FALSE)))</f>
        <v>0</v>
      </c>
      <c r="V1523" s="176">
        <f t="shared" si="164"/>
        <v>0</v>
      </c>
      <c r="W1523" s="176">
        <f t="shared" si="165"/>
        <v>0</v>
      </c>
      <c r="X1523" s="176">
        <f t="shared" si="166"/>
        <v>0</v>
      </c>
      <c r="Y1523" s="666">
        <f>VLOOKUP(H1523,'3-Productie normen'!A:S,13,FALSE)</f>
        <v>7</v>
      </c>
      <c r="Z1523" s="177"/>
      <c r="AB1523" s="138">
        <f t="shared" si="167"/>
        <v>8676.8003540039044</v>
      </c>
    </row>
    <row r="1524" spans="1:28" ht="14.1" customHeight="1">
      <c r="A1524" s="152">
        <v>1524</v>
      </c>
      <c r="B1524" s="171" t="s">
        <v>1018</v>
      </c>
      <c r="C1524" s="611" t="s">
        <v>1901</v>
      </c>
      <c r="D1524" s="526">
        <v>1</v>
      </c>
      <c r="E1524" s="526" t="s">
        <v>1810</v>
      </c>
      <c r="F1524" s="184" t="s">
        <v>1046</v>
      </c>
      <c r="G1524" s="184" t="s">
        <v>557</v>
      </c>
      <c r="H1524" s="137" t="s">
        <v>1856</v>
      </c>
      <c r="I1524" s="184" t="s">
        <v>111</v>
      </c>
      <c r="J1524" s="649">
        <v>30.899999618530298</v>
      </c>
      <c r="K1524" s="484"/>
      <c r="L1524" s="484"/>
      <c r="M1524" s="484"/>
      <c r="N1524" s="174">
        <v>232</v>
      </c>
      <c r="O1524" s="174"/>
      <c r="P1524" s="174"/>
      <c r="Q1524" s="174"/>
      <c r="R1524" s="175" t="e">
        <f t="shared" si="161"/>
        <v>#DIV/0!</v>
      </c>
      <c r="S1524" s="175">
        <f t="shared" si="162"/>
        <v>0</v>
      </c>
      <c r="T1524" s="175">
        <f t="shared" si="163"/>
        <v>0</v>
      </c>
      <c r="U1524" s="176">
        <f>IF(N1524="nio",0,IF(N1524&gt;0,VLOOKUP(H1524,'3-Productie normen'!A:S,VLOOKUP(N1524,'3-Productie normen'!S:T,2,FALSE),FALSE)))</f>
        <v>0</v>
      </c>
      <c r="V1524" s="176">
        <f t="shared" si="164"/>
        <v>0</v>
      </c>
      <c r="W1524" s="176">
        <f t="shared" si="165"/>
        <v>0</v>
      </c>
      <c r="X1524" s="176">
        <f t="shared" si="166"/>
        <v>0</v>
      </c>
      <c r="Y1524" s="666">
        <f>VLOOKUP(H1524,'3-Productie normen'!A:S,13,FALSE)</f>
        <v>5</v>
      </c>
      <c r="Z1524" s="177"/>
      <c r="AB1524" s="138">
        <f t="shared" si="167"/>
        <v>7168.7999114990289</v>
      </c>
    </row>
    <row r="1525" spans="1:28" ht="14.1" customHeight="1">
      <c r="A1525" s="152">
        <v>1525</v>
      </c>
      <c r="B1525" s="171" t="s">
        <v>1018</v>
      </c>
      <c r="C1525" s="611" t="s">
        <v>1901</v>
      </c>
      <c r="D1525" s="526">
        <v>0</v>
      </c>
      <c r="E1525" s="526" t="s">
        <v>1143</v>
      </c>
      <c r="F1525" s="184" t="s">
        <v>1046</v>
      </c>
      <c r="G1525" s="184" t="s">
        <v>557</v>
      </c>
      <c r="H1525" s="137" t="s">
        <v>1856</v>
      </c>
      <c r="I1525" s="184" t="s">
        <v>111</v>
      </c>
      <c r="J1525" s="649">
        <v>28.829999923706101</v>
      </c>
      <c r="K1525" s="484"/>
      <c r="L1525" s="484"/>
      <c r="M1525" s="484"/>
      <c r="N1525" s="174">
        <v>232</v>
      </c>
      <c r="O1525" s="174"/>
      <c r="P1525" s="174"/>
      <c r="Q1525" s="174"/>
      <c r="R1525" s="175" t="e">
        <f t="shared" si="161"/>
        <v>#DIV/0!</v>
      </c>
      <c r="S1525" s="175">
        <f t="shared" si="162"/>
        <v>0</v>
      </c>
      <c r="T1525" s="175">
        <f t="shared" si="163"/>
        <v>0</v>
      </c>
      <c r="U1525" s="176">
        <f>IF(N1525="nio",0,IF(N1525&gt;0,VLOOKUP(H1525,'3-Productie normen'!A:S,VLOOKUP(N1525,'3-Productie normen'!S:T,2,FALSE),FALSE)))</f>
        <v>0</v>
      </c>
      <c r="V1525" s="176">
        <f t="shared" si="164"/>
        <v>0</v>
      </c>
      <c r="W1525" s="176">
        <f t="shared" si="165"/>
        <v>0</v>
      </c>
      <c r="X1525" s="176">
        <f t="shared" si="166"/>
        <v>0</v>
      </c>
      <c r="Y1525" s="666">
        <f>VLOOKUP(H1525,'3-Productie normen'!A:S,13,FALSE)</f>
        <v>5</v>
      </c>
      <c r="Z1525" s="177"/>
      <c r="AB1525" s="138">
        <f t="shared" si="167"/>
        <v>6688.5599822998156</v>
      </c>
    </row>
    <row r="1526" spans="1:28" ht="14.1" customHeight="1">
      <c r="A1526" s="152">
        <v>1526</v>
      </c>
      <c r="B1526" s="171" t="s">
        <v>1018</v>
      </c>
      <c r="C1526" s="611" t="s">
        <v>1901</v>
      </c>
      <c r="D1526" s="526">
        <v>1</v>
      </c>
      <c r="E1526" s="526" t="s">
        <v>1811</v>
      </c>
      <c r="F1526" s="184" t="s">
        <v>281</v>
      </c>
      <c r="G1526" s="184" t="s">
        <v>281</v>
      </c>
      <c r="H1526" s="173" t="s">
        <v>1857</v>
      </c>
      <c r="I1526" s="184" t="s">
        <v>111</v>
      </c>
      <c r="J1526" s="649">
        <v>28.799999237060501</v>
      </c>
      <c r="K1526" s="484"/>
      <c r="L1526" s="484"/>
      <c r="M1526" s="484"/>
      <c r="N1526" s="174">
        <v>232</v>
      </c>
      <c r="O1526" s="174"/>
      <c r="P1526" s="174"/>
      <c r="Q1526" s="174"/>
      <c r="R1526" s="175" t="e">
        <f t="shared" si="161"/>
        <v>#DIV/0!</v>
      </c>
      <c r="S1526" s="175">
        <f t="shared" si="162"/>
        <v>0</v>
      </c>
      <c r="T1526" s="175">
        <f t="shared" si="163"/>
        <v>0</v>
      </c>
      <c r="U1526" s="176">
        <f>IF(N1526="nio",0,IF(N1526&gt;0,VLOOKUP(H1526,'3-Productie normen'!A:S,VLOOKUP(N1526,'3-Productie normen'!S:T,2,FALSE),FALSE)))</f>
        <v>0</v>
      </c>
      <c r="V1526" s="176">
        <f t="shared" si="164"/>
        <v>0</v>
      </c>
      <c r="W1526" s="176">
        <f t="shared" si="165"/>
        <v>0</v>
      </c>
      <c r="X1526" s="176">
        <f t="shared" si="166"/>
        <v>0</v>
      </c>
      <c r="Y1526" s="666">
        <f>VLOOKUP(H1526,'3-Productie normen'!A:S,13,FALSE)</f>
        <v>1</v>
      </c>
      <c r="Z1526" s="177"/>
      <c r="AB1526" s="138">
        <f t="shared" si="167"/>
        <v>6681.599822998036</v>
      </c>
    </row>
    <row r="1527" spans="1:28" ht="14.1" customHeight="1">
      <c r="A1527" s="152">
        <v>1527</v>
      </c>
      <c r="B1527" s="171" t="s">
        <v>1018</v>
      </c>
      <c r="C1527" s="611" t="s">
        <v>1901</v>
      </c>
      <c r="D1527" s="526">
        <v>1</v>
      </c>
      <c r="E1527" s="526" t="s">
        <v>1812</v>
      </c>
      <c r="F1527" s="184" t="s">
        <v>281</v>
      </c>
      <c r="G1527" s="184" t="s">
        <v>281</v>
      </c>
      <c r="H1527" s="173" t="s">
        <v>1857</v>
      </c>
      <c r="I1527" s="184" t="s">
        <v>111</v>
      </c>
      <c r="J1527" s="649">
        <v>28.299999237060501</v>
      </c>
      <c r="K1527" s="484"/>
      <c r="L1527" s="484"/>
      <c r="M1527" s="484"/>
      <c r="N1527" s="174">
        <v>232</v>
      </c>
      <c r="O1527" s="174"/>
      <c r="P1527" s="174"/>
      <c r="Q1527" s="174"/>
      <c r="R1527" s="175" t="e">
        <f t="shared" si="161"/>
        <v>#DIV/0!</v>
      </c>
      <c r="S1527" s="175">
        <f t="shared" si="162"/>
        <v>0</v>
      </c>
      <c r="T1527" s="175">
        <f t="shared" si="163"/>
        <v>0</v>
      </c>
      <c r="U1527" s="176">
        <f>IF(N1527="nio",0,IF(N1527&gt;0,VLOOKUP(H1527,'3-Productie normen'!A:S,VLOOKUP(N1527,'3-Productie normen'!S:T,2,FALSE),FALSE)))</f>
        <v>0</v>
      </c>
      <c r="V1527" s="176">
        <f t="shared" si="164"/>
        <v>0</v>
      </c>
      <c r="W1527" s="176">
        <f t="shared" si="165"/>
        <v>0</v>
      </c>
      <c r="X1527" s="176">
        <f t="shared" si="166"/>
        <v>0</v>
      </c>
      <c r="Y1527" s="666">
        <f>VLOOKUP(H1527,'3-Productie normen'!A:S,13,FALSE)</f>
        <v>1</v>
      </c>
      <c r="Z1527" s="177"/>
      <c r="AB1527" s="138">
        <f t="shared" si="167"/>
        <v>6565.599822998036</v>
      </c>
    </row>
    <row r="1528" spans="1:28" s="47" customFormat="1" ht="14.1" customHeight="1">
      <c r="A1528" s="152">
        <v>1528</v>
      </c>
      <c r="B1528" s="171" t="s">
        <v>1018</v>
      </c>
      <c r="C1528" s="611" t="s">
        <v>1901</v>
      </c>
      <c r="D1528" s="617">
        <v>0</v>
      </c>
      <c r="E1528" s="617" t="s">
        <v>1053</v>
      </c>
      <c r="F1528" s="616" t="s">
        <v>1073</v>
      </c>
      <c r="G1528" s="616" t="s">
        <v>1431</v>
      </c>
      <c r="H1528" s="616" t="s">
        <v>1073</v>
      </c>
      <c r="I1528" s="616" t="s">
        <v>111</v>
      </c>
      <c r="J1528" s="650">
        <v>27</v>
      </c>
      <c r="K1528" s="484"/>
      <c r="L1528" s="484"/>
      <c r="M1528" s="484"/>
      <c r="N1528" s="174">
        <v>232</v>
      </c>
      <c r="O1528" s="174"/>
      <c r="P1528" s="174"/>
      <c r="Q1528" s="174"/>
      <c r="R1528" s="175" t="e">
        <f t="shared" si="161"/>
        <v>#DIV/0!</v>
      </c>
      <c r="S1528" s="175">
        <f t="shared" si="162"/>
        <v>0</v>
      </c>
      <c r="T1528" s="175">
        <f t="shared" si="163"/>
        <v>0</v>
      </c>
      <c r="U1528" s="176">
        <f>IF(N1528="nio",0,IF(N1528&gt;0,VLOOKUP(H1528,'3-Productie normen'!A:S,VLOOKUP(N1528,'3-Productie normen'!S:T,2,FALSE),FALSE)))</f>
        <v>0</v>
      </c>
      <c r="V1528" s="176">
        <f t="shared" si="164"/>
        <v>0</v>
      </c>
      <c r="W1528" s="176">
        <f t="shared" si="165"/>
        <v>0</v>
      </c>
      <c r="X1528" s="176">
        <f t="shared" si="166"/>
        <v>0</v>
      </c>
      <c r="Y1528" s="666">
        <f>VLOOKUP(H1528,'3-Productie normen'!A:S,13,FALSE)</f>
        <v>7</v>
      </c>
      <c r="Z1528" s="177"/>
      <c r="AA1528" s="4"/>
      <c r="AB1528" s="138">
        <f t="shared" si="167"/>
        <v>6264</v>
      </c>
    </row>
    <row r="1529" spans="1:28" ht="14.1" customHeight="1">
      <c r="A1529" s="152">
        <v>1529</v>
      </c>
      <c r="B1529" s="171" t="s">
        <v>1018</v>
      </c>
      <c r="C1529" s="611" t="s">
        <v>1901</v>
      </c>
      <c r="D1529" s="526">
        <v>1</v>
      </c>
      <c r="E1529" s="526" t="s">
        <v>1813</v>
      </c>
      <c r="F1529" s="184" t="s">
        <v>281</v>
      </c>
      <c r="G1529" s="184" t="s">
        <v>281</v>
      </c>
      <c r="H1529" s="173" t="s">
        <v>1857</v>
      </c>
      <c r="I1529" s="184" t="s">
        <v>111</v>
      </c>
      <c r="J1529" s="649">
        <v>25.100000381469702</v>
      </c>
      <c r="K1529" s="484"/>
      <c r="L1529" s="484"/>
      <c r="M1529" s="484"/>
      <c r="N1529" s="174">
        <v>232</v>
      </c>
      <c r="O1529" s="174"/>
      <c r="P1529" s="174"/>
      <c r="Q1529" s="174"/>
      <c r="R1529" s="175" t="e">
        <f t="shared" si="161"/>
        <v>#DIV/0!</v>
      </c>
      <c r="S1529" s="175">
        <f t="shared" si="162"/>
        <v>0</v>
      </c>
      <c r="T1529" s="175">
        <f t="shared" si="163"/>
        <v>0</v>
      </c>
      <c r="U1529" s="176">
        <f>IF(N1529="nio",0,IF(N1529&gt;0,VLOOKUP(H1529,'3-Productie normen'!A:S,VLOOKUP(N1529,'3-Productie normen'!S:T,2,FALSE),FALSE)))</f>
        <v>0</v>
      </c>
      <c r="V1529" s="176">
        <f t="shared" si="164"/>
        <v>0</v>
      </c>
      <c r="W1529" s="176">
        <f t="shared" si="165"/>
        <v>0</v>
      </c>
      <c r="X1529" s="176">
        <f t="shared" si="166"/>
        <v>0</v>
      </c>
      <c r="Y1529" s="666">
        <f>VLOOKUP(H1529,'3-Productie normen'!A:S,13,FALSE)</f>
        <v>1</v>
      </c>
      <c r="Z1529" s="177"/>
      <c r="AB1529" s="138">
        <f t="shared" si="167"/>
        <v>5823.2000885009711</v>
      </c>
    </row>
    <row r="1530" spans="1:28" ht="14.1" customHeight="1">
      <c r="A1530" s="152">
        <v>1530</v>
      </c>
      <c r="B1530" s="171" t="s">
        <v>1018</v>
      </c>
      <c r="C1530" s="611" t="s">
        <v>1901</v>
      </c>
      <c r="D1530" s="526">
        <v>1</v>
      </c>
      <c r="E1530" s="526" t="s">
        <v>1814</v>
      </c>
      <c r="F1530" s="184" t="s">
        <v>1046</v>
      </c>
      <c r="G1530" s="184" t="s">
        <v>557</v>
      </c>
      <c r="H1530" s="137" t="s">
        <v>1856</v>
      </c>
      <c r="I1530" s="184" t="s">
        <v>111</v>
      </c>
      <c r="J1530" s="649">
        <v>21.799999237060501</v>
      </c>
      <c r="K1530" s="484"/>
      <c r="L1530" s="484"/>
      <c r="M1530" s="484"/>
      <c r="N1530" s="174">
        <v>232</v>
      </c>
      <c r="O1530" s="174"/>
      <c r="P1530" s="174"/>
      <c r="Q1530" s="174"/>
      <c r="R1530" s="175" t="e">
        <f t="shared" si="161"/>
        <v>#DIV/0!</v>
      </c>
      <c r="S1530" s="175">
        <f t="shared" si="162"/>
        <v>0</v>
      </c>
      <c r="T1530" s="175">
        <f t="shared" si="163"/>
        <v>0</v>
      </c>
      <c r="U1530" s="176">
        <f>IF(N1530="nio",0,IF(N1530&gt;0,VLOOKUP(H1530,'3-Productie normen'!A:S,VLOOKUP(N1530,'3-Productie normen'!S:T,2,FALSE),FALSE)))</f>
        <v>0</v>
      </c>
      <c r="V1530" s="176">
        <f t="shared" si="164"/>
        <v>0</v>
      </c>
      <c r="W1530" s="176">
        <f t="shared" si="165"/>
        <v>0</v>
      </c>
      <c r="X1530" s="176">
        <f t="shared" si="166"/>
        <v>0</v>
      </c>
      <c r="Y1530" s="666">
        <f>VLOOKUP(H1530,'3-Productie normen'!A:S,13,FALSE)</f>
        <v>5</v>
      </c>
      <c r="Z1530" s="177"/>
      <c r="AB1530" s="138">
        <f t="shared" si="167"/>
        <v>5057.599822998036</v>
      </c>
    </row>
    <row r="1531" spans="1:28" ht="14.1" customHeight="1">
      <c r="A1531" s="152">
        <v>1531</v>
      </c>
      <c r="B1531" s="171" t="s">
        <v>1018</v>
      </c>
      <c r="C1531" s="611" t="s">
        <v>1901</v>
      </c>
      <c r="D1531" s="526">
        <v>0</v>
      </c>
      <c r="E1531" s="526" t="s">
        <v>1043</v>
      </c>
      <c r="F1531" s="184" t="s">
        <v>1127</v>
      </c>
      <c r="G1531" s="184" t="s">
        <v>1802</v>
      </c>
      <c r="H1531" s="184" t="s">
        <v>234</v>
      </c>
      <c r="I1531" s="184" t="s">
        <v>111</v>
      </c>
      <c r="J1531" s="649">
        <v>21.299999237060501</v>
      </c>
      <c r="K1531" s="484"/>
      <c r="L1531" s="484"/>
      <c r="M1531" s="484"/>
      <c r="N1531" s="174">
        <v>232</v>
      </c>
      <c r="O1531" s="174"/>
      <c r="P1531" s="174"/>
      <c r="Q1531" s="174"/>
      <c r="R1531" s="175" t="e">
        <f t="shared" si="161"/>
        <v>#DIV/0!</v>
      </c>
      <c r="S1531" s="175">
        <f t="shared" si="162"/>
        <v>0</v>
      </c>
      <c r="T1531" s="175">
        <f t="shared" si="163"/>
        <v>0</v>
      </c>
      <c r="U1531" s="176">
        <f>IF(N1531="nio",0,IF(N1531&gt;0,VLOOKUP(H1531,'3-Productie normen'!A:S,VLOOKUP(N1531,'3-Productie normen'!S:T,2,FALSE),FALSE)))</f>
        <v>0</v>
      </c>
      <c r="V1531" s="176">
        <f t="shared" si="164"/>
        <v>0</v>
      </c>
      <c r="W1531" s="176">
        <f t="shared" si="165"/>
        <v>0</v>
      </c>
      <c r="X1531" s="176">
        <f t="shared" si="166"/>
        <v>0</v>
      </c>
      <c r="Y1531" s="666">
        <f>VLOOKUP(H1531,'3-Productie normen'!A:S,13,FALSE)</f>
        <v>1</v>
      </c>
      <c r="Z1531" s="177"/>
      <c r="AB1531" s="138">
        <f t="shared" si="167"/>
        <v>4941.599822998036</v>
      </c>
    </row>
    <row r="1532" spans="1:28" ht="14.1" customHeight="1">
      <c r="A1532" s="152">
        <v>1532</v>
      </c>
      <c r="B1532" s="171" t="s">
        <v>1018</v>
      </c>
      <c r="C1532" s="611" t="s">
        <v>1901</v>
      </c>
      <c r="D1532" s="526">
        <v>0</v>
      </c>
      <c r="E1532" s="526" t="s">
        <v>1080</v>
      </c>
      <c r="F1532" s="184" t="s">
        <v>1046</v>
      </c>
      <c r="G1532" s="184" t="s">
        <v>557</v>
      </c>
      <c r="H1532" s="137" t="s">
        <v>1856</v>
      </c>
      <c r="I1532" s="184" t="s">
        <v>1146</v>
      </c>
      <c r="J1532" s="649">
        <v>17.360000610351602</v>
      </c>
      <c r="K1532" s="484"/>
      <c r="L1532" s="484"/>
      <c r="M1532" s="484"/>
      <c r="N1532" s="174">
        <v>232</v>
      </c>
      <c r="O1532" s="174"/>
      <c r="P1532" s="174"/>
      <c r="Q1532" s="174"/>
      <c r="R1532" s="175" t="e">
        <f t="shared" si="161"/>
        <v>#DIV/0!</v>
      </c>
      <c r="S1532" s="175">
        <f t="shared" si="162"/>
        <v>0</v>
      </c>
      <c r="T1532" s="175">
        <f t="shared" si="163"/>
        <v>0</v>
      </c>
      <c r="U1532" s="176">
        <f>IF(N1532="nio",0,IF(N1532&gt;0,VLOOKUP(H1532,'3-Productie normen'!A:S,VLOOKUP(N1532,'3-Productie normen'!S:T,2,FALSE),FALSE)))</f>
        <v>0</v>
      </c>
      <c r="V1532" s="176">
        <f t="shared" si="164"/>
        <v>0</v>
      </c>
      <c r="W1532" s="176">
        <f t="shared" si="165"/>
        <v>0</v>
      </c>
      <c r="X1532" s="176">
        <f t="shared" si="166"/>
        <v>0</v>
      </c>
      <c r="Y1532" s="666">
        <f>VLOOKUP(H1532,'3-Productie normen'!A:S,13,FALSE)</f>
        <v>5</v>
      </c>
      <c r="Z1532" s="177"/>
      <c r="AB1532" s="138">
        <f t="shared" si="167"/>
        <v>4027.5201416015716</v>
      </c>
    </row>
    <row r="1533" spans="1:28" ht="14.1" customHeight="1">
      <c r="A1533" s="152">
        <v>1533</v>
      </c>
      <c r="B1533" s="171" t="s">
        <v>1018</v>
      </c>
      <c r="C1533" s="611" t="s">
        <v>1901</v>
      </c>
      <c r="D1533" s="526">
        <v>1</v>
      </c>
      <c r="E1533" s="526" t="s">
        <v>1815</v>
      </c>
      <c r="F1533" s="184" t="s">
        <v>1046</v>
      </c>
      <c r="G1533" s="184" t="s">
        <v>557</v>
      </c>
      <c r="H1533" s="137" t="s">
        <v>1856</v>
      </c>
      <c r="I1533" s="184" t="s">
        <v>111</v>
      </c>
      <c r="J1533" s="649">
        <v>16.399999618530298</v>
      </c>
      <c r="K1533" s="484"/>
      <c r="L1533" s="484"/>
      <c r="M1533" s="484"/>
      <c r="N1533" s="174">
        <v>232</v>
      </c>
      <c r="O1533" s="174"/>
      <c r="P1533" s="174"/>
      <c r="Q1533" s="174"/>
      <c r="R1533" s="175" t="e">
        <f t="shared" si="161"/>
        <v>#DIV/0!</v>
      </c>
      <c r="S1533" s="175">
        <f t="shared" si="162"/>
        <v>0</v>
      </c>
      <c r="T1533" s="175">
        <f t="shared" si="163"/>
        <v>0</v>
      </c>
      <c r="U1533" s="176">
        <f>IF(N1533="nio",0,IF(N1533&gt;0,VLOOKUP(H1533,'3-Productie normen'!A:S,VLOOKUP(N1533,'3-Productie normen'!S:T,2,FALSE),FALSE)))</f>
        <v>0</v>
      </c>
      <c r="V1533" s="176">
        <f t="shared" si="164"/>
        <v>0</v>
      </c>
      <c r="W1533" s="176">
        <f t="shared" si="165"/>
        <v>0</v>
      </c>
      <c r="X1533" s="176">
        <f t="shared" si="166"/>
        <v>0</v>
      </c>
      <c r="Y1533" s="666">
        <f>VLOOKUP(H1533,'3-Productie normen'!A:S,13,FALSE)</f>
        <v>5</v>
      </c>
      <c r="Z1533" s="177"/>
      <c r="AB1533" s="138">
        <f t="shared" si="167"/>
        <v>3804.7999114990293</v>
      </c>
    </row>
    <row r="1534" spans="1:28" ht="14.1" customHeight="1">
      <c r="A1534" s="152">
        <v>1534</v>
      </c>
      <c r="B1534" s="171" t="s">
        <v>1018</v>
      </c>
      <c r="C1534" s="611" t="s">
        <v>1901</v>
      </c>
      <c r="D1534" s="526">
        <v>0</v>
      </c>
      <c r="E1534" s="526" t="s">
        <v>1054</v>
      </c>
      <c r="F1534" s="184" t="s">
        <v>110</v>
      </c>
      <c r="G1534" s="184" t="s">
        <v>110</v>
      </c>
      <c r="H1534" s="137" t="s">
        <v>110</v>
      </c>
      <c r="I1534" s="184" t="s">
        <v>321</v>
      </c>
      <c r="J1534" s="649">
        <v>13.699999809265099</v>
      </c>
      <c r="K1534" s="484"/>
      <c r="L1534" s="484"/>
      <c r="M1534" s="484"/>
      <c r="N1534" s="174">
        <v>232</v>
      </c>
      <c r="O1534" s="174"/>
      <c r="P1534" s="174"/>
      <c r="Q1534" s="174"/>
      <c r="R1534" s="175" t="e">
        <f t="shared" si="161"/>
        <v>#DIV/0!</v>
      </c>
      <c r="S1534" s="175">
        <f t="shared" si="162"/>
        <v>0</v>
      </c>
      <c r="T1534" s="175">
        <f t="shared" si="163"/>
        <v>0</v>
      </c>
      <c r="U1534" s="176">
        <f>IF(N1534="nio",0,IF(N1534&gt;0,VLOOKUP(H1534,'3-Productie normen'!A:S,VLOOKUP(N1534,'3-Productie normen'!S:T,2,FALSE),FALSE)))</f>
        <v>0</v>
      </c>
      <c r="V1534" s="176">
        <f t="shared" si="164"/>
        <v>0</v>
      </c>
      <c r="W1534" s="176">
        <f t="shared" si="165"/>
        <v>0</v>
      </c>
      <c r="X1534" s="176">
        <f t="shared" si="166"/>
        <v>0</v>
      </c>
      <c r="Y1534" s="666">
        <f>VLOOKUP(H1534,'3-Productie normen'!A:S,13,FALSE)</f>
        <v>4</v>
      </c>
      <c r="Z1534" s="177"/>
      <c r="AB1534" s="138">
        <f t="shared" si="167"/>
        <v>3178.3999557495031</v>
      </c>
    </row>
    <row r="1535" spans="1:28" ht="14.1" customHeight="1">
      <c r="A1535" s="152">
        <v>1535</v>
      </c>
      <c r="B1535" s="171" t="s">
        <v>1018</v>
      </c>
      <c r="C1535" s="570" t="s">
        <v>1901</v>
      </c>
      <c r="D1535" s="526">
        <v>0</v>
      </c>
      <c r="E1535" s="526" t="s">
        <v>1126</v>
      </c>
      <c r="F1535" s="184" t="s">
        <v>1028</v>
      </c>
      <c r="G1535" s="184" t="s">
        <v>1114</v>
      </c>
      <c r="H1535" s="184" t="s">
        <v>458</v>
      </c>
      <c r="I1535" s="184" t="s">
        <v>111</v>
      </c>
      <c r="J1535" s="649">
        <v>13.0200004577637</v>
      </c>
      <c r="K1535" s="484"/>
      <c r="L1535" s="484"/>
      <c r="M1535" s="484"/>
      <c r="N1535" s="174">
        <v>12</v>
      </c>
      <c r="O1535" s="174"/>
      <c r="P1535" s="174"/>
      <c r="Q1535" s="174"/>
      <c r="R1535" s="175" t="e">
        <f t="shared" si="161"/>
        <v>#DIV/0!</v>
      </c>
      <c r="S1535" s="175">
        <f t="shared" si="162"/>
        <v>0</v>
      </c>
      <c r="T1535" s="175">
        <f t="shared" si="163"/>
        <v>0</v>
      </c>
      <c r="U1535" s="176">
        <f>IF(N1535="nio",0,IF(N1535&gt;0,VLOOKUP(H1535,'3-Productie normen'!A:S,VLOOKUP(N1535,'3-Productie normen'!S:T,2,FALSE),FALSE)))</f>
        <v>0</v>
      </c>
      <c r="V1535" s="176">
        <f t="shared" si="164"/>
        <v>0</v>
      </c>
      <c r="W1535" s="176">
        <f t="shared" si="165"/>
        <v>0</v>
      </c>
      <c r="X1535" s="176">
        <f t="shared" si="166"/>
        <v>0</v>
      </c>
      <c r="Y1535" s="666">
        <f>VLOOKUP(H1535,'3-Productie normen'!A:S,13,FALSE)</f>
        <v>5</v>
      </c>
      <c r="Z1535" s="177"/>
      <c r="AB1535" s="138">
        <f t="shared" si="167"/>
        <v>156.2400054931644</v>
      </c>
    </row>
    <row r="1536" spans="1:28" ht="14.1" customHeight="1">
      <c r="A1536" s="152">
        <v>1536</v>
      </c>
      <c r="B1536" s="171" t="s">
        <v>1018</v>
      </c>
      <c r="C1536" s="611" t="s">
        <v>1901</v>
      </c>
      <c r="D1536" s="526">
        <v>1</v>
      </c>
      <c r="E1536" s="526" t="s">
        <v>1816</v>
      </c>
      <c r="F1536" s="184" t="s">
        <v>1046</v>
      </c>
      <c r="G1536" s="184" t="s">
        <v>557</v>
      </c>
      <c r="H1536" s="137" t="s">
        <v>1856</v>
      </c>
      <c r="I1536" s="184" t="s">
        <v>111</v>
      </c>
      <c r="J1536" s="649">
        <v>12.199999809265099</v>
      </c>
      <c r="K1536" s="484"/>
      <c r="L1536" s="484"/>
      <c r="M1536" s="484"/>
      <c r="N1536" s="174">
        <v>232</v>
      </c>
      <c r="O1536" s="174"/>
      <c r="P1536" s="174"/>
      <c r="Q1536" s="174"/>
      <c r="R1536" s="175" t="e">
        <f t="shared" si="161"/>
        <v>#DIV/0!</v>
      </c>
      <c r="S1536" s="175">
        <f t="shared" si="162"/>
        <v>0</v>
      </c>
      <c r="T1536" s="175">
        <f t="shared" si="163"/>
        <v>0</v>
      </c>
      <c r="U1536" s="176">
        <f>IF(N1536="nio",0,IF(N1536&gt;0,VLOOKUP(H1536,'3-Productie normen'!A:S,VLOOKUP(N1536,'3-Productie normen'!S:T,2,FALSE),FALSE)))</f>
        <v>0</v>
      </c>
      <c r="V1536" s="176">
        <f t="shared" si="164"/>
        <v>0</v>
      </c>
      <c r="W1536" s="176">
        <f t="shared" si="165"/>
        <v>0</v>
      </c>
      <c r="X1536" s="176">
        <f t="shared" si="166"/>
        <v>0</v>
      </c>
      <c r="Y1536" s="666">
        <f>VLOOKUP(H1536,'3-Productie normen'!A:S,13,FALSE)</f>
        <v>5</v>
      </c>
      <c r="Z1536" s="177"/>
      <c r="AB1536" s="138">
        <f t="shared" si="167"/>
        <v>2830.3999557495031</v>
      </c>
    </row>
    <row r="1537" spans="1:28" ht="14.1" customHeight="1">
      <c r="A1537" s="152">
        <v>1537</v>
      </c>
      <c r="B1537" s="171" t="s">
        <v>1018</v>
      </c>
      <c r="C1537" s="611" t="s">
        <v>1901</v>
      </c>
      <c r="D1537" s="526">
        <v>0</v>
      </c>
      <c r="E1537" s="526" t="s">
        <v>1145</v>
      </c>
      <c r="F1537" s="184" t="s">
        <v>360</v>
      </c>
      <c r="G1537" s="184" t="s">
        <v>360</v>
      </c>
      <c r="H1537" s="184" t="s">
        <v>1858</v>
      </c>
      <c r="I1537" s="184" t="s">
        <v>113</v>
      </c>
      <c r="J1537" s="649">
        <v>12.180000305175801</v>
      </c>
      <c r="K1537" s="484"/>
      <c r="L1537" s="484"/>
      <c r="M1537" s="484"/>
      <c r="N1537" s="174">
        <v>232</v>
      </c>
      <c r="O1537" s="174"/>
      <c r="P1537" s="174"/>
      <c r="Q1537" s="174"/>
      <c r="R1537" s="175" t="e">
        <f t="shared" si="161"/>
        <v>#DIV/0!</v>
      </c>
      <c r="S1537" s="175">
        <f t="shared" si="162"/>
        <v>0</v>
      </c>
      <c r="T1537" s="175">
        <f t="shared" si="163"/>
        <v>0</v>
      </c>
      <c r="U1537" s="176">
        <f>IF(N1537="nio",0,IF(N1537&gt;0,VLOOKUP(H1537,'3-Productie normen'!A:S,VLOOKUP(N1537,'3-Productie normen'!S:T,2,FALSE),FALSE)))</f>
        <v>0</v>
      </c>
      <c r="V1537" s="176">
        <f t="shared" si="164"/>
        <v>0</v>
      </c>
      <c r="W1537" s="176">
        <f t="shared" si="165"/>
        <v>0</v>
      </c>
      <c r="X1537" s="176">
        <f t="shared" si="166"/>
        <v>0</v>
      </c>
      <c r="Y1537" s="666">
        <f>VLOOKUP(H1537,'3-Productie normen'!A:S,13,FALSE)</f>
        <v>2</v>
      </c>
      <c r="Z1537" s="177"/>
      <c r="AB1537" s="138">
        <f t="shared" si="167"/>
        <v>2825.7600708007858</v>
      </c>
    </row>
    <row r="1538" spans="1:28" ht="14.1" customHeight="1">
      <c r="A1538" s="152">
        <v>1538</v>
      </c>
      <c r="B1538" s="171" t="s">
        <v>1018</v>
      </c>
      <c r="C1538" s="570" t="s">
        <v>1901</v>
      </c>
      <c r="D1538" s="526">
        <v>0</v>
      </c>
      <c r="E1538" s="526" t="s">
        <v>1817</v>
      </c>
      <c r="F1538" s="184" t="s">
        <v>1028</v>
      </c>
      <c r="G1538" s="184" t="s">
        <v>1114</v>
      </c>
      <c r="H1538" s="184" t="s">
        <v>458</v>
      </c>
      <c r="I1538" s="184" t="s">
        <v>111</v>
      </c>
      <c r="J1538" s="649">
        <v>11.6000003814697</v>
      </c>
      <c r="K1538" s="484"/>
      <c r="L1538" s="484"/>
      <c r="M1538" s="484"/>
      <c r="N1538" s="174">
        <v>12</v>
      </c>
      <c r="O1538" s="174"/>
      <c r="P1538" s="174"/>
      <c r="Q1538" s="174"/>
      <c r="R1538" s="175" t="e">
        <f t="shared" si="161"/>
        <v>#DIV/0!</v>
      </c>
      <c r="S1538" s="175">
        <f t="shared" si="162"/>
        <v>0</v>
      </c>
      <c r="T1538" s="175">
        <f t="shared" si="163"/>
        <v>0</v>
      </c>
      <c r="U1538" s="176">
        <f>IF(N1538="nio",0,IF(N1538&gt;0,VLOOKUP(H1538,'3-Productie normen'!A:S,VLOOKUP(N1538,'3-Productie normen'!S:T,2,FALSE),FALSE)))</f>
        <v>0</v>
      </c>
      <c r="V1538" s="176">
        <f t="shared" si="164"/>
        <v>0</v>
      </c>
      <c r="W1538" s="176">
        <f t="shared" si="165"/>
        <v>0</v>
      </c>
      <c r="X1538" s="176">
        <f t="shared" si="166"/>
        <v>0</v>
      </c>
      <c r="Y1538" s="666">
        <f>VLOOKUP(H1538,'3-Productie normen'!A:S,13,FALSE)</f>
        <v>5</v>
      </c>
      <c r="Z1538" s="177"/>
      <c r="AB1538" s="138">
        <f t="shared" si="167"/>
        <v>139.20000457763641</v>
      </c>
    </row>
    <row r="1539" spans="1:28" ht="14.1" customHeight="1">
      <c r="A1539" s="152">
        <v>1539</v>
      </c>
      <c r="B1539" s="171" t="s">
        <v>1018</v>
      </c>
      <c r="C1539" s="611" t="s">
        <v>1901</v>
      </c>
      <c r="D1539" s="526">
        <v>1</v>
      </c>
      <c r="E1539" s="526" t="s">
        <v>1818</v>
      </c>
      <c r="F1539" s="184" t="s">
        <v>1046</v>
      </c>
      <c r="G1539" s="184" t="s">
        <v>557</v>
      </c>
      <c r="H1539" s="137" t="s">
        <v>1856</v>
      </c>
      <c r="I1539" s="184" t="s">
        <v>111</v>
      </c>
      <c r="J1539" s="649">
        <v>11.5</v>
      </c>
      <c r="K1539" s="484"/>
      <c r="L1539" s="484"/>
      <c r="M1539" s="484"/>
      <c r="N1539" s="174">
        <v>232</v>
      </c>
      <c r="O1539" s="174"/>
      <c r="P1539" s="174"/>
      <c r="Q1539" s="174"/>
      <c r="R1539" s="175" t="e">
        <f t="shared" si="161"/>
        <v>#DIV/0!</v>
      </c>
      <c r="S1539" s="175">
        <f t="shared" si="162"/>
        <v>0</v>
      </c>
      <c r="T1539" s="175">
        <f t="shared" si="163"/>
        <v>0</v>
      </c>
      <c r="U1539" s="176">
        <f>IF(N1539="nio",0,IF(N1539&gt;0,VLOOKUP(H1539,'3-Productie normen'!A:S,VLOOKUP(N1539,'3-Productie normen'!S:T,2,FALSE),FALSE)))</f>
        <v>0</v>
      </c>
      <c r="V1539" s="176">
        <f t="shared" si="164"/>
        <v>0</v>
      </c>
      <c r="W1539" s="176">
        <f t="shared" si="165"/>
        <v>0</v>
      </c>
      <c r="X1539" s="176">
        <f t="shared" si="166"/>
        <v>0</v>
      </c>
      <c r="Y1539" s="666">
        <f>VLOOKUP(H1539,'3-Productie normen'!A:S,13,FALSE)</f>
        <v>5</v>
      </c>
      <c r="Z1539" s="177"/>
      <c r="AB1539" s="138">
        <f t="shared" si="167"/>
        <v>2668</v>
      </c>
    </row>
    <row r="1540" spans="1:28" ht="14.1" customHeight="1">
      <c r="A1540" s="152">
        <v>1540</v>
      </c>
      <c r="B1540" s="171" t="s">
        <v>1018</v>
      </c>
      <c r="C1540" s="611" t="s">
        <v>1901</v>
      </c>
      <c r="D1540" s="526">
        <v>0</v>
      </c>
      <c r="E1540" s="526" t="s">
        <v>1128</v>
      </c>
      <c r="F1540" s="184" t="s">
        <v>1046</v>
      </c>
      <c r="G1540" s="184" t="s">
        <v>557</v>
      </c>
      <c r="H1540" s="137" t="s">
        <v>1856</v>
      </c>
      <c r="I1540" s="184" t="s">
        <v>111</v>
      </c>
      <c r="J1540" s="649">
        <v>11.3500003814697</v>
      </c>
      <c r="K1540" s="484"/>
      <c r="L1540" s="484"/>
      <c r="M1540" s="484"/>
      <c r="N1540" s="174">
        <v>232</v>
      </c>
      <c r="O1540" s="174"/>
      <c r="P1540" s="174"/>
      <c r="Q1540" s="174"/>
      <c r="R1540" s="175" t="e">
        <f t="shared" si="161"/>
        <v>#DIV/0!</v>
      </c>
      <c r="S1540" s="175">
        <f t="shared" si="162"/>
        <v>0</v>
      </c>
      <c r="T1540" s="175">
        <f t="shared" si="163"/>
        <v>0</v>
      </c>
      <c r="U1540" s="176">
        <f>IF(N1540="nio",0,IF(N1540&gt;0,VLOOKUP(H1540,'3-Productie normen'!A:S,VLOOKUP(N1540,'3-Productie normen'!S:T,2,FALSE),FALSE)))</f>
        <v>0</v>
      </c>
      <c r="V1540" s="176">
        <f t="shared" si="164"/>
        <v>0</v>
      </c>
      <c r="W1540" s="176">
        <f t="shared" si="165"/>
        <v>0</v>
      </c>
      <c r="X1540" s="176">
        <f t="shared" si="166"/>
        <v>0</v>
      </c>
      <c r="Y1540" s="666">
        <f>VLOOKUP(H1540,'3-Productie normen'!A:S,13,FALSE)</f>
        <v>5</v>
      </c>
      <c r="Z1540" s="177"/>
      <c r="AB1540" s="138">
        <f t="shared" si="167"/>
        <v>2633.2000885009702</v>
      </c>
    </row>
    <row r="1541" spans="1:28" ht="14.1" customHeight="1">
      <c r="A1541" s="152">
        <v>1541</v>
      </c>
      <c r="B1541" s="171" t="s">
        <v>1018</v>
      </c>
      <c r="C1541" s="611" t="s">
        <v>1901</v>
      </c>
      <c r="D1541" s="526">
        <v>1</v>
      </c>
      <c r="E1541" s="526" t="s">
        <v>1819</v>
      </c>
      <c r="F1541" s="184" t="s">
        <v>281</v>
      </c>
      <c r="G1541" s="184" t="s">
        <v>281</v>
      </c>
      <c r="H1541" s="173" t="s">
        <v>1857</v>
      </c>
      <c r="I1541" s="184" t="s">
        <v>111</v>
      </c>
      <c r="J1541" s="649">
        <v>11.300000190734901</v>
      </c>
      <c r="K1541" s="484"/>
      <c r="L1541" s="484"/>
      <c r="M1541" s="484"/>
      <c r="N1541" s="174">
        <v>232</v>
      </c>
      <c r="O1541" s="174"/>
      <c r="P1541" s="174"/>
      <c r="Q1541" s="174"/>
      <c r="R1541" s="175" t="e">
        <f t="shared" si="161"/>
        <v>#DIV/0!</v>
      </c>
      <c r="S1541" s="175">
        <f t="shared" si="162"/>
        <v>0</v>
      </c>
      <c r="T1541" s="175">
        <f t="shared" si="163"/>
        <v>0</v>
      </c>
      <c r="U1541" s="176">
        <f>IF(N1541="nio",0,IF(N1541&gt;0,VLOOKUP(H1541,'3-Productie normen'!A:S,VLOOKUP(N1541,'3-Productie normen'!S:T,2,FALSE),FALSE)))</f>
        <v>0</v>
      </c>
      <c r="V1541" s="176">
        <f t="shared" si="164"/>
        <v>0</v>
      </c>
      <c r="W1541" s="176">
        <f t="shared" si="165"/>
        <v>0</v>
      </c>
      <c r="X1541" s="176">
        <f t="shared" si="166"/>
        <v>0</v>
      </c>
      <c r="Y1541" s="666">
        <f>VLOOKUP(H1541,'3-Productie normen'!A:S,13,FALSE)</f>
        <v>1</v>
      </c>
      <c r="Z1541" s="177"/>
      <c r="AB1541" s="138">
        <f t="shared" si="167"/>
        <v>2621.6000442504969</v>
      </c>
    </row>
    <row r="1542" spans="1:28" ht="14.1" customHeight="1">
      <c r="A1542" s="152">
        <v>1542</v>
      </c>
      <c r="B1542" s="171" t="s">
        <v>1018</v>
      </c>
      <c r="C1542" s="611" t="s">
        <v>1901</v>
      </c>
      <c r="D1542" s="526">
        <v>1</v>
      </c>
      <c r="E1542" s="526" t="s">
        <v>1820</v>
      </c>
      <c r="F1542" s="184" t="s">
        <v>281</v>
      </c>
      <c r="G1542" s="184" t="s">
        <v>281</v>
      </c>
      <c r="H1542" s="173" t="s">
        <v>1857</v>
      </c>
      <c r="I1542" s="184" t="s">
        <v>111</v>
      </c>
      <c r="J1542" s="649">
        <v>10.6000003814697</v>
      </c>
      <c r="K1542" s="484"/>
      <c r="L1542" s="484"/>
      <c r="M1542" s="484"/>
      <c r="N1542" s="174">
        <v>232</v>
      </c>
      <c r="O1542" s="174"/>
      <c r="P1542" s="174"/>
      <c r="Q1542" s="174"/>
      <c r="R1542" s="175" t="e">
        <f t="shared" si="161"/>
        <v>#DIV/0!</v>
      </c>
      <c r="S1542" s="175">
        <f t="shared" si="162"/>
        <v>0</v>
      </c>
      <c r="T1542" s="175">
        <f t="shared" si="163"/>
        <v>0</v>
      </c>
      <c r="U1542" s="176">
        <f>IF(N1542="nio",0,IF(N1542&gt;0,VLOOKUP(H1542,'3-Productie normen'!A:S,VLOOKUP(N1542,'3-Productie normen'!S:T,2,FALSE),FALSE)))</f>
        <v>0</v>
      </c>
      <c r="V1542" s="176">
        <f t="shared" si="164"/>
        <v>0</v>
      </c>
      <c r="W1542" s="176">
        <f t="shared" si="165"/>
        <v>0</v>
      </c>
      <c r="X1542" s="176">
        <f t="shared" si="166"/>
        <v>0</v>
      </c>
      <c r="Y1542" s="666">
        <f>VLOOKUP(H1542,'3-Productie normen'!A:S,13,FALSE)</f>
        <v>1</v>
      </c>
      <c r="Z1542" s="177"/>
      <c r="AB1542" s="138">
        <f t="shared" si="167"/>
        <v>2459.2000885009702</v>
      </c>
    </row>
    <row r="1543" spans="1:28" ht="14.1" customHeight="1">
      <c r="A1543" s="152">
        <v>1543</v>
      </c>
      <c r="B1543" s="171" t="s">
        <v>1018</v>
      </c>
      <c r="C1543" s="611" t="s">
        <v>1901</v>
      </c>
      <c r="D1543" s="526">
        <v>0</v>
      </c>
      <c r="E1543" s="526" t="s">
        <v>1130</v>
      </c>
      <c r="F1543" s="184" t="s">
        <v>309</v>
      </c>
      <c r="G1543" s="184" t="s">
        <v>1234</v>
      </c>
      <c r="H1543" s="137" t="s">
        <v>18</v>
      </c>
      <c r="I1543" s="184" t="s">
        <v>113</v>
      </c>
      <c r="J1543" s="649">
        <v>10.319999694824199</v>
      </c>
      <c r="K1543" s="484"/>
      <c r="L1543" s="484"/>
      <c r="M1543" s="484"/>
      <c r="N1543" s="174">
        <v>232</v>
      </c>
      <c r="O1543" s="174"/>
      <c r="P1543" s="174"/>
      <c r="Q1543" s="174"/>
      <c r="R1543" s="175" t="e">
        <f t="shared" si="161"/>
        <v>#DIV/0!</v>
      </c>
      <c r="S1543" s="175">
        <f t="shared" si="162"/>
        <v>0</v>
      </c>
      <c r="T1543" s="175">
        <f t="shared" si="163"/>
        <v>0</v>
      </c>
      <c r="U1543" s="176">
        <f>IF(N1543="nio",0,IF(N1543&gt;0,VLOOKUP(H1543,'3-Productie normen'!A:S,VLOOKUP(N1543,'3-Productie normen'!S:T,2,FALSE),FALSE)))</f>
        <v>0</v>
      </c>
      <c r="V1543" s="176">
        <f t="shared" si="164"/>
        <v>0</v>
      </c>
      <c r="W1543" s="176">
        <f t="shared" si="165"/>
        <v>0</v>
      </c>
      <c r="X1543" s="176">
        <f t="shared" si="166"/>
        <v>0</v>
      </c>
      <c r="Y1543" s="666">
        <f>VLOOKUP(H1543,'3-Productie normen'!A:S,13,FALSE)</f>
        <v>3</v>
      </c>
      <c r="Z1543" s="177"/>
      <c r="AB1543" s="138">
        <f t="shared" si="167"/>
        <v>2394.2399291992142</v>
      </c>
    </row>
    <row r="1544" spans="1:28" ht="14.1" customHeight="1">
      <c r="A1544" s="152">
        <v>1544</v>
      </c>
      <c r="B1544" s="171" t="s">
        <v>1018</v>
      </c>
      <c r="C1544" s="611" t="s">
        <v>1901</v>
      </c>
      <c r="D1544" s="526">
        <v>0</v>
      </c>
      <c r="E1544" s="526" t="s">
        <v>1821</v>
      </c>
      <c r="F1544" s="184" t="s">
        <v>281</v>
      </c>
      <c r="G1544" s="184" t="s">
        <v>1822</v>
      </c>
      <c r="H1544" s="173" t="s">
        <v>1857</v>
      </c>
      <c r="I1544" s="184" t="s">
        <v>111</v>
      </c>
      <c r="J1544" s="649">
        <v>10.2700004577637</v>
      </c>
      <c r="K1544" s="484"/>
      <c r="L1544" s="484"/>
      <c r="M1544" s="484"/>
      <c r="N1544" s="174">
        <v>232</v>
      </c>
      <c r="O1544" s="174"/>
      <c r="P1544" s="174"/>
      <c r="Q1544" s="174"/>
      <c r="R1544" s="175" t="e">
        <f t="shared" si="161"/>
        <v>#DIV/0!</v>
      </c>
      <c r="S1544" s="175">
        <f t="shared" si="162"/>
        <v>0</v>
      </c>
      <c r="T1544" s="175">
        <f t="shared" si="163"/>
        <v>0</v>
      </c>
      <c r="U1544" s="176">
        <f>IF(N1544="nio",0,IF(N1544&gt;0,VLOOKUP(H1544,'3-Productie normen'!A:S,VLOOKUP(N1544,'3-Productie normen'!S:T,2,FALSE),FALSE)))</f>
        <v>0</v>
      </c>
      <c r="V1544" s="176">
        <f t="shared" si="164"/>
        <v>0</v>
      </c>
      <c r="W1544" s="176">
        <f t="shared" si="165"/>
        <v>0</v>
      </c>
      <c r="X1544" s="176">
        <f t="shared" si="166"/>
        <v>0</v>
      </c>
      <c r="Y1544" s="666">
        <f>VLOOKUP(H1544,'3-Productie normen'!A:S,13,FALSE)</f>
        <v>1</v>
      </c>
      <c r="Z1544" s="177"/>
      <c r="AB1544" s="138">
        <f t="shared" si="167"/>
        <v>2382.6401062011782</v>
      </c>
    </row>
    <row r="1545" spans="1:28" ht="14.1" customHeight="1">
      <c r="A1545" s="152">
        <v>1545</v>
      </c>
      <c r="B1545" s="171" t="s">
        <v>1018</v>
      </c>
      <c r="C1545" s="611" t="s">
        <v>1901</v>
      </c>
      <c r="D1545" s="526">
        <v>0</v>
      </c>
      <c r="E1545" s="526" t="s">
        <v>1823</v>
      </c>
      <c r="F1545" s="184" t="s">
        <v>309</v>
      </c>
      <c r="G1545" s="184" t="s">
        <v>1824</v>
      </c>
      <c r="H1545" s="137" t="s">
        <v>18</v>
      </c>
      <c r="I1545" s="184" t="s">
        <v>113</v>
      </c>
      <c r="J1545" s="649">
        <v>9.5</v>
      </c>
      <c r="K1545" s="484"/>
      <c r="L1545" s="484"/>
      <c r="M1545" s="484"/>
      <c r="N1545" s="174">
        <v>232</v>
      </c>
      <c r="O1545" s="174"/>
      <c r="P1545" s="174"/>
      <c r="Q1545" s="174"/>
      <c r="R1545" s="175" t="e">
        <f t="shared" si="161"/>
        <v>#DIV/0!</v>
      </c>
      <c r="S1545" s="175">
        <f t="shared" si="162"/>
        <v>0</v>
      </c>
      <c r="T1545" s="175">
        <f t="shared" si="163"/>
        <v>0</v>
      </c>
      <c r="U1545" s="176">
        <f>IF(N1545="nio",0,IF(N1545&gt;0,VLOOKUP(H1545,'3-Productie normen'!A:S,VLOOKUP(N1545,'3-Productie normen'!S:T,2,FALSE),FALSE)))</f>
        <v>0</v>
      </c>
      <c r="V1545" s="176">
        <f t="shared" si="164"/>
        <v>0</v>
      </c>
      <c r="W1545" s="176">
        <f t="shared" si="165"/>
        <v>0</v>
      </c>
      <c r="X1545" s="176">
        <f t="shared" si="166"/>
        <v>0</v>
      </c>
      <c r="Y1545" s="666">
        <f>VLOOKUP(H1545,'3-Productie normen'!A:S,13,FALSE)</f>
        <v>3</v>
      </c>
      <c r="Z1545" s="177"/>
      <c r="AB1545" s="138">
        <f t="shared" si="167"/>
        <v>2204</v>
      </c>
    </row>
    <row r="1546" spans="1:28" ht="14.1" customHeight="1">
      <c r="A1546" s="152">
        <v>1546</v>
      </c>
      <c r="B1546" s="171" t="s">
        <v>1018</v>
      </c>
      <c r="C1546" s="611" t="s">
        <v>1901</v>
      </c>
      <c r="D1546" s="526">
        <v>0</v>
      </c>
      <c r="E1546" s="526" t="s">
        <v>1825</v>
      </c>
      <c r="F1546" s="184" t="s">
        <v>1127</v>
      </c>
      <c r="G1546" s="184" t="s">
        <v>1802</v>
      </c>
      <c r="H1546" s="184" t="s">
        <v>234</v>
      </c>
      <c r="I1546" s="184" t="s">
        <v>111</v>
      </c>
      <c r="J1546" s="649">
        <v>9.3000001907348597</v>
      </c>
      <c r="K1546" s="484"/>
      <c r="L1546" s="484"/>
      <c r="M1546" s="484"/>
      <c r="N1546" s="174">
        <v>232</v>
      </c>
      <c r="O1546" s="174"/>
      <c r="P1546" s="174"/>
      <c r="Q1546" s="174"/>
      <c r="R1546" s="175" t="e">
        <f t="shared" ref="R1546:R1609" si="168">IF(N1546="nio",0,IF(N1546&gt;0,N1546*J1546/U1546,0))*K1546</f>
        <v>#DIV/0!</v>
      </c>
      <c r="S1546" s="175">
        <f t="shared" ref="S1546:S1609" si="169">IF(O1546&gt;0,O1546*J1546/V1546,0)*L1546</f>
        <v>0</v>
      </c>
      <c r="T1546" s="175">
        <f t="shared" ref="T1546:T1609" si="170">IF(P1546&gt;0,P1546*J1546/W1546,0)*M1546</f>
        <v>0</v>
      </c>
      <c r="U1546" s="176">
        <f>IF(N1546="nio",0,IF(N1546&gt;0,VLOOKUP(H1546,'3-Productie normen'!A:S,VLOOKUP(N1546,'3-Productie normen'!S:T,2,FALSE),FALSE)))</f>
        <v>0</v>
      </c>
      <c r="V1546" s="176">
        <f t="shared" ref="V1546:V1609" si="171">IF(O1546&gt;0,U1546*$V$8,0)</f>
        <v>0</v>
      </c>
      <c r="W1546" s="176">
        <f t="shared" ref="W1546:W1609" si="172">IF(P1546&gt;0,U1546*$W$8,0)</f>
        <v>0</v>
      </c>
      <c r="X1546" s="176">
        <f t="shared" ref="X1546:X1609" si="173">IF(Q1546&gt;0,U1546*$X$8,0)</f>
        <v>0</v>
      </c>
      <c r="Y1546" s="666">
        <f>VLOOKUP(H1546,'3-Productie normen'!A:S,13,FALSE)</f>
        <v>1</v>
      </c>
      <c r="Z1546" s="177"/>
      <c r="AB1546" s="138">
        <f t="shared" ref="AB1546:AB1609" si="174">SUM(N1546:P1546)*J1546</f>
        <v>2157.6000442504874</v>
      </c>
    </row>
    <row r="1547" spans="1:28" ht="14.1" customHeight="1">
      <c r="A1547" s="152">
        <v>1547</v>
      </c>
      <c r="B1547" s="171" t="s">
        <v>1018</v>
      </c>
      <c r="C1547" s="611" t="s">
        <v>1901</v>
      </c>
      <c r="D1547" s="526">
        <v>0</v>
      </c>
      <c r="E1547" s="526" t="s">
        <v>1826</v>
      </c>
      <c r="F1547" s="184" t="s">
        <v>281</v>
      </c>
      <c r="G1547" s="184" t="s">
        <v>1257</v>
      </c>
      <c r="H1547" s="173" t="s">
        <v>1857</v>
      </c>
      <c r="I1547" s="184" t="s">
        <v>111</v>
      </c>
      <c r="J1547" s="649">
        <v>9.1999998092651403</v>
      </c>
      <c r="K1547" s="484"/>
      <c r="L1547" s="484"/>
      <c r="M1547" s="484"/>
      <c r="N1547" s="174">
        <v>232</v>
      </c>
      <c r="O1547" s="174"/>
      <c r="P1547" s="174"/>
      <c r="Q1547" s="174"/>
      <c r="R1547" s="175" t="e">
        <f t="shared" si="168"/>
        <v>#DIV/0!</v>
      </c>
      <c r="S1547" s="175">
        <f t="shared" si="169"/>
        <v>0</v>
      </c>
      <c r="T1547" s="175">
        <f t="shared" si="170"/>
        <v>0</v>
      </c>
      <c r="U1547" s="176">
        <f>IF(N1547="nio",0,IF(N1547&gt;0,VLOOKUP(H1547,'3-Productie normen'!A:S,VLOOKUP(N1547,'3-Productie normen'!S:T,2,FALSE),FALSE)))</f>
        <v>0</v>
      </c>
      <c r="V1547" s="176">
        <f t="shared" si="171"/>
        <v>0</v>
      </c>
      <c r="W1547" s="176">
        <f t="shared" si="172"/>
        <v>0</v>
      </c>
      <c r="X1547" s="176">
        <f t="shared" si="173"/>
        <v>0</v>
      </c>
      <c r="Y1547" s="666">
        <f>VLOOKUP(H1547,'3-Productie normen'!A:S,13,FALSE)</f>
        <v>1</v>
      </c>
      <c r="Z1547" s="177"/>
      <c r="AB1547" s="138">
        <f t="shared" si="174"/>
        <v>2134.3999557495126</v>
      </c>
    </row>
    <row r="1548" spans="1:28" ht="14.1" customHeight="1">
      <c r="A1548" s="152">
        <v>1548</v>
      </c>
      <c r="B1548" s="171" t="s">
        <v>1018</v>
      </c>
      <c r="C1548" s="611" t="s">
        <v>1901</v>
      </c>
      <c r="D1548" s="526">
        <v>0</v>
      </c>
      <c r="E1548" s="526" t="s">
        <v>1827</v>
      </c>
      <c r="F1548" s="184" t="s">
        <v>1046</v>
      </c>
      <c r="G1548" s="184" t="s">
        <v>557</v>
      </c>
      <c r="H1548" s="137" t="s">
        <v>1856</v>
      </c>
      <c r="I1548" s="184" t="s">
        <v>111</v>
      </c>
      <c r="J1548" s="649">
        <v>8.8500003814697301</v>
      </c>
      <c r="K1548" s="484"/>
      <c r="L1548" s="484"/>
      <c r="M1548" s="484"/>
      <c r="N1548" s="174">
        <v>232</v>
      </c>
      <c r="O1548" s="174"/>
      <c r="P1548" s="174"/>
      <c r="Q1548" s="174"/>
      <c r="R1548" s="175" t="e">
        <f t="shared" si="168"/>
        <v>#DIV/0!</v>
      </c>
      <c r="S1548" s="175">
        <f t="shared" si="169"/>
        <v>0</v>
      </c>
      <c r="T1548" s="175">
        <f t="shared" si="170"/>
        <v>0</v>
      </c>
      <c r="U1548" s="176">
        <f>IF(N1548="nio",0,IF(N1548&gt;0,VLOOKUP(H1548,'3-Productie normen'!A:S,VLOOKUP(N1548,'3-Productie normen'!S:T,2,FALSE),FALSE)))</f>
        <v>0</v>
      </c>
      <c r="V1548" s="176">
        <f t="shared" si="171"/>
        <v>0</v>
      </c>
      <c r="W1548" s="176">
        <f t="shared" si="172"/>
        <v>0</v>
      </c>
      <c r="X1548" s="176">
        <f t="shared" si="173"/>
        <v>0</v>
      </c>
      <c r="Y1548" s="666">
        <f>VLOOKUP(H1548,'3-Productie normen'!A:S,13,FALSE)</f>
        <v>5</v>
      </c>
      <c r="Z1548" s="177"/>
      <c r="AB1548" s="138">
        <f t="shared" si="174"/>
        <v>2053.2000885009775</v>
      </c>
    </row>
    <row r="1549" spans="1:28" ht="14.1" customHeight="1">
      <c r="A1549" s="152">
        <v>1549</v>
      </c>
      <c r="B1549" s="171" t="s">
        <v>1018</v>
      </c>
      <c r="C1549" s="611" t="s">
        <v>1901</v>
      </c>
      <c r="D1549" s="526">
        <v>0</v>
      </c>
      <c r="E1549" s="526" t="s">
        <v>1025</v>
      </c>
      <c r="F1549" s="184" t="s">
        <v>110</v>
      </c>
      <c r="G1549" s="184" t="s">
        <v>1828</v>
      </c>
      <c r="H1549" s="137" t="s">
        <v>110</v>
      </c>
      <c r="I1549" s="184" t="s">
        <v>1146</v>
      </c>
      <c r="J1549" s="649">
        <v>8.3999996185302699</v>
      </c>
      <c r="K1549" s="484"/>
      <c r="L1549" s="484"/>
      <c r="M1549" s="484"/>
      <c r="N1549" s="174">
        <v>232</v>
      </c>
      <c r="O1549" s="174"/>
      <c r="P1549" s="174"/>
      <c r="Q1549" s="174"/>
      <c r="R1549" s="175" t="e">
        <f t="shared" si="168"/>
        <v>#DIV/0!</v>
      </c>
      <c r="S1549" s="175">
        <f t="shared" si="169"/>
        <v>0</v>
      </c>
      <c r="T1549" s="175">
        <f t="shared" si="170"/>
        <v>0</v>
      </c>
      <c r="U1549" s="176">
        <f>IF(N1549="nio",0,IF(N1549&gt;0,VLOOKUP(H1549,'3-Productie normen'!A:S,VLOOKUP(N1549,'3-Productie normen'!S:T,2,FALSE),FALSE)))</f>
        <v>0</v>
      </c>
      <c r="V1549" s="176">
        <f t="shared" si="171"/>
        <v>0</v>
      </c>
      <c r="W1549" s="176">
        <f t="shared" si="172"/>
        <v>0</v>
      </c>
      <c r="X1549" s="176">
        <f t="shared" si="173"/>
        <v>0</v>
      </c>
      <c r="Y1549" s="666">
        <f>VLOOKUP(H1549,'3-Productie normen'!A:S,13,FALSE)</f>
        <v>4</v>
      </c>
      <c r="Z1549" s="177"/>
      <c r="AB1549" s="138">
        <f t="shared" si="174"/>
        <v>1948.7999114990225</v>
      </c>
    </row>
    <row r="1550" spans="1:28" ht="14.1" customHeight="1">
      <c r="A1550" s="152">
        <v>1550</v>
      </c>
      <c r="B1550" s="171" t="s">
        <v>1018</v>
      </c>
      <c r="C1550" s="611" t="s">
        <v>1901</v>
      </c>
      <c r="D1550" s="526">
        <v>0</v>
      </c>
      <c r="E1550" s="526" t="s">
        <v>1829</v>
      </c>
      <c r="F1550" s="184" t="s">
        <v>355</v>
      </c>
      <c r="G1550" s="184" t="s">
        <v>355</v>
      </c>
      <c r="H1550" s="137" t="s">
        <v>368</v>
      </c>
      <c r="I1550" s="184" t="s">
        <v>111</v>
      </c>
      <c r="J1550" s="649">
        <v>8</v>
      </c>
      <c r="K1550" s="484"/>
      <c r="L1550" s="484"/>
      <c r="M1550" s="484"/>
      <c r="N1550" s="174">
        <v>232</v>
      </c>
      <c r="O1550" s="174"/>
      <c r="P1550" s="174"/>
      <c r="Q1550" s="174"/>
      <c r="R1550" s="175" t="e">
        <f t="shared" si="168"/>
        <v>#DIV/0!</v>
      </c>
      <c r="S1550" s="175">
        <f t="shared" si="169"/>
        <v>0</v>
      </c>
      <c r="T1550" s="175">
        <f t="shared" si="170"/>
        <v>0</v>
      </c>
      <c r="U1550" s="176">
        <f>IF(N1550="nio",0,IF(N1550&gt;0,VLOOKUP(H1550,'3-Productie normen'!A:S,VLOOKUP(N1550,'3-Productie normen'!S:T,2,FALSE),FALSE)))</f>
        <v>0</v>
      </c>
      <c r="V1550" s="176">
        <f t="shared" si="171"/>
        <v>0</v>
      </c>
      <c r="W1550" s="176">
        <f t="shared" si="172"/>
        <v>0</v>
      </c>
      <c r="X1550" s="176">
        <f t="shared" si="173"/>
        <v>0</v>
      </c>
      <c r="Y1550" s="666">
        <f>VLOOKUP(H1550,'3-Productie normen'!A:S,13,FALSE)</f>
        <v>5</v>
      </c>
      <c r="Z1550" s="177"/>
      <c r="AB1550" s="138">
        <f t="shared" si="174"/>
        <v>1856</v>
      </c>
    </row>
    <row r="1551" spans="1:28" ht="14.1" customHeight="1">
      <c r="A1551" s="152">
        <v>1551</v>
      </c>
      <c r="B1551" s="171" t="s">
        <v>1018</v>
      </c>
      <c r="C1551" s="611" t="s">
        <v>1901</v>
      </c>
      <c r="D1551" s="526">
        <v>1</v>
      </c>
      <c r="E1551" s="526" t="s">
        <v>1830</v>
      </c>
      <c r="F1551" s="184" t="s">
        <v>313</v>
      </c>
      <c r="G1551" s="184" t="s">
        <v>313</v>
      </c>
      <c r="H1551" s="184" t="s">
        <v>1859</v>
      </c>
      <c r="I1551" s="184" t="s">
        <v>111</v>
      </c>
      <c r="J1551" s="649">
        <v>7.0999999046325701</v>
      </c>
      <c r="K1551" s="484"/>
      <c r="L1551" s="484"/>
      <c r="M1551" s="484"/>
      <c r="N1551" s="174">
        <v>232</v>
      </c>
      <c r="O1551" s="174"/>
      <c r="P1551" s="174"/>
      <c r="Q1551" s="174"/>
      <c r="R1551" s="175" t="e">
        <f t="shared" si="168"/>
        <v>#DIV/0!</v>
      </c>
      <c r="S1551" s="175">
        <f t="shared" si="169"/>
        <v>0</v>
      </c>
      <c r="T1551" s="175">
        <f t="shared" si="170"/>
        <v>0</v>
      </c>
      <c r="U1551" s="176">
        <f>IF(N1551="nio",0,IF(N1551&gt;0,VLOOKUP(H1551,'3-Productie normen'!A:S,VLOOKUP(N1551,'3-Productie normen'!S:T,2,FALSE),FALSE)))</f>
        <v>0</v>
      </c>
      <c r="V1551" s="176">
        <f t="shared" si="171"/>
        <v>0</v>
      </c>
      <c r="W1551" s="176">
        <f t="shared" si="172"/>
        <v>0</v>
      </c>
      <c r="X1551" s="176">
        <f t="shared" si="173"/>
        <v>0</v>
      </c>
      <c r="Y1551" s="666">
        <f>VLOOKUP(H1551,'3-Productie normen'!A:S,13,FALSE)</f>
        <v>2</v>
      </c>
      <c r="Z1551" s="177"/>
      <c r="AB1551" s="138">
        <f t="shared" si="174"/>
        <v>1647.1999778747563</v>
      </c>
    </row>
    <row r="1552" spans="1:28" ht="14.1" customHeight="1">
      <c r="A1552" s="152">
        <v>1552</v>
      </c>
      <c r="B1552" s="171" t="s">
        <v>1018</v>
      </c>
      <c r="C1552" s="611" t="s">
        <v>1901</v>
      </c>
      <c r="D1552" s="526">
        <v>0</v>
      </c>
      <c r="E1552" s="526" t="s">
        <v>1831</v>
      </c>
      <c r="F1552" s="184" t="s">
        <v>1046</v>
      </c>
      <c r="G1552" s="184" t="s">
        <v>557</v>
      </c>
      <c r="H1552" s="137" t="s">
        <v>1856</v>
      </c>
      <c r="I1552" s="184" t="s">
        <v>111</v>
      </c>
      <c r="J1552" s="649">
        <v>7.0900001525878897</v>
      </c>
      <c r="K1552" s="484"/>
      <c r="L1552" s="484"/>
      <c r="M1552" s="484"/>
      <c r="N1552" s="174">
        <v>232</v>
      </c>
      <c r="O1552" s="174"/>
      <c r="P1552" s="174"/>
      <c r="Q1552" s="174"/>
      <c r="R1552" s="175" t="e">
        <f t="shared" si="168"/>
        <v>#DIV/0!</v>
      </c>
      <c r="S1552" s="175">
        <f t="shared" si="169"/>
        <v>0</v>
      </c>
      <c r="T1552" s="175">
        <f t="shared" si="170"/>
        <v>0</v>
      </c>
      <c r="U1552" s="176">
        <f>IF(N1552="nio",0,IF(N1552&gt;0,VLOOKUP(H1552,'3-Productie normen'!A:S,VLOOKUP(N1552,'3-Productie normen'!S:T,2,FALSE),FALSE)))</f>
        <v>0</v>
      </c>
      <c r="V1552" s="176">
        <f t="shared" si="171"/>
        <v>0</v>
      </c>
      <c r="W1552" s="176">
        <f t="shared" si="172"/>
        <v>0</v>
      </c>
      <c r="X1552" s="176">
        <f t="shared" si="173"/>
        <v>0</v>
      </c>
      <c r="Y1552" s="666">
        <f>VLOOKUP(H1552,'3-Productie normen'!A:S,13,FALSE)</f>
        <v>5</v>
      </c>
      <c r="Z1552" s="177"/>
      <c r="AB1552" s="138">
        <f t="shared" si="174"/>
        <v>1644.8800354003904</v>
      </c>
    </row>
    <row r="1553" spans="1:28" ht="14.1" customHeight="1">
      <c r="A1553" s="152">
        <v>1553</v>
      </c>
      <c r="B1553" s="171" t="s">
        <v>1018</v>
      </c>
      <c r="C1553" s="611" t="s">
        <v>1901</v>
      </c>
      <c r="D1553" s="526">
        <v>0</v>
      </c>
      <c r="E1553" s="526" t="s">
        <v>1103</v>
      </c>
      <c r="F1553" s="184" t="s">
        <v>309</v>
      </c>
      <c r="G1553" s="184" t="s">
        <v>309</v>
      </c>
      <c r="H1553" s="137" t="s">
        <v>18</v>
      </c>
      <c r="I1553" s="184" t="s">
        <v>113</v>
      </c>
      <c r="J1553" s="649">
        <v>6.28999996185303</v>
      </c>
      <c r="K1553" s="484"/>
      <c r="L1553" s="484"/>
      <c r="M1553" s="484"/>
      <c r="N1553" s="174">
        <v>232</v>
      </c>
      <c r="O1553" s="174"/>
      <c r="P1553" s="174"/>
      <c r="Q1553" s="174"/>
      <c r="R1553" s="175" t="e">
        <f t="shared" si="168"/>
        <v>#DIV/0!</v>
      </c>
      <c r="S1553" s="175">
        <f t="shared" si="169"/>
        <v>0</v>
      </c>
      <c r="T1553" s="175">
        <f t="shared" si="170"/>
        <v>0</v>
      </c>
      <c r="U1553" s="176">
        <f>IF(N1553="nio",0,IF(N1553&gt;0,VLOOKUP(H1553,'3-Productie normen'!A:S,VLOOKUP(N1553,'3-Productie normen'!S:T,2,FALSE),FALSE)))</f>
        <v>0</v>
      </c>
      <c r="V1553" s="176">
        <f t="shared" si="171"/>
        <v>0</v>
      </c>
      <c r="W1553" s="176">
        <f t="shared" si="172"/>
        <v>0</v>
      </c>
      <c r="X1553" s="176">
        <f t="shared" si="173"/>
        <v>0</v>
      </c>
      <c r="Y1553" s="666">
        <f>VLOOKUP(H1553,'3-Productie normen'!A:S,13,FALSE)</f>
        <v>3</v>
      </c>
      <c r="Z1553" s="177"/>
      <c r="AB1553" s="138">
        <f t="shared" si="174"/>
        <v>1459.279991149903</v>
      </c>
    </row>
    <row r="1554" spans="1:28" ht="14.1" customHeight="1">
      <c r="A1554" s="152">
        <v>1554</v>
      </c>
      <c r="B1554" s="171" t="s">
        <v>1018</v>
      </c>
      <c r="C1554" s="611" t="s">
        <v>1901</v>
      </c>
      <c r="D1554" s="526">
        <v>0</v>
      </c>
      <c r="E1554" s="526" t="s">
        <v>1832</v>
      </c>
      <c r="F1554" s="184" t="s">
        <v>281</v>
      </c>
      <c r="G1554" s="184" t="s">
        <v>1257</v>
      </c>
      <c r="H1554" s="173" t="s">
        <v>1857</v>
      </c>
      <c r="I1554" s="184" t="s">
        <v>111</v>
      </c>
      <c r="J1554" s="649">
        <v>6.0799999237060502</v>
      </c>
      <c r="K1554" s="484"/>
      <c r="L1554" s="484"/>
      <c r="M1554" s="484"/>
      <c r="N1554" s="174">
        <v>232</v>
      </c>
      <c r="O1554" s="174"/>
      <c r="P1554" s="174"/>
      <c r="Q1554" s="174"/>
      <c r="R1554" s="175" t="e">
        <f t="shared" si="168"/>
        <v>#DIV/0!</v>
      </c>
      <c r="S1554" s="175">
        <f t="shared" si="169"/>
        <v>0</v>
      </c>
      <c r="T1554" s="175">
        <f t="shared" si="170"/>
        <v>0</v>
      </c>
      <c r="U1554" s="176">
        <f>IF(N1554="nio",0,IF(N1554&gt;0,VLOOKUP(H1554,'3-Productie normen'!A:S,VLOOKUP(N1554,'3-Productie normen'!S:T,2,FALSE),FALSE)))</f>
        <v>0</v>
      </c>
      <c r="V1554" s="176">
        <f t="shared" si="171"/>
        <v>0</v>
      </c>
      <c r="W1554" s="176">
        <f t="shared" si="172"/>
        <v>0</v>
      </c>
      <c r="X1554" s="176">
        <f t="shared" si="173"/>
        <v>0</v>
      </c>
      <c r="Y1554" s="666">
        <f>VLOOKUP(H1554,'3-Productie normen'!A:S,13,FALSE)</f>
        <v>1</v>
      </c>
      <c r="Z1554" s="177"/>
      <c r="AB1554" s="138">
        <f t="shared" si="174"/>
        <v>1410.5599822998036</v>
      </c>
    </row>
    <row r="1555" spans="1:28" ht="14.1" customHeight="1">
      <c r="A1555" s="152">
        <v>1555</v>
      </c>
      <c r="B1555" s="171" t="s">
        <v>1018</v>
      </c>
      <c r="C1555" s="611" t="s">
        <v>1901</v>
      </c>
      <c r="D1555" s="526">
        <v>1</v>
      </c>
      <c r="E1555" s="526" t="s">
        <v>1833</v>
      </c>
      <c r="F1555" s="184" t="s">
        <v>313</v>
      </c>
      <c r="G1555" s="184" t="s">
        <v>313</v>
      </c>
      <c r="H1555" s="184" t="s">
        <v>1859</v>
      </c>
      <c r="I1555" s="184" t="s">
        <v>111</v>
      </c>
      <c r="J1555" s="649">
        <v>6</v>
      </c>
      <c r="K1555" s="484"/>
      <c r="L1555" s="484"/>
      <c r="M1555" s="484"/>
      <c r="N1555" s="174">
        <v>232</v>
      </c>
      <c r="O1555" s="174"/>
      <c r="P1555" s="174"/>
      <c r="Q1555" s="174"/>
      <c r="R1555" s="175" t="e">
        <f t="shared" si="168"/>
        <v>#DIV/0!</v>
      </c>
      <c r="S1555" s="175">
        <f t="shared" si="169"/>
        <v>0</v>
      </c>
      <c r="T1555" s="175">
        <f t="shared" si="170"/>
        <v>0</v>
      </c>
      <c r="U1555" s="176">
        <f>IF(N1555="nio",0,IF(N1555&gt;0,VLOOKUP(H1555,'3-Productie normen'!A:S,VLOOKUP(N1555,'3-Productie normen'!S:T,2,FALSE),FALSE)))</f>
        <v>0</v>
      </c>
      <c r="V1555" s="176">
        <f t="shared" si="171"/>
        <v>0</v>
      </c>
      <c r="W1555" s="176">
        <f t="shared" si="172"/>
        <v>0</v>
      </c>
      <c r="X1555" s="176">
        <f t="shared" si="173"/>
        <v>0</v>
      </c>
      <c r="Y1555" s="666">
        <f>VLOOKUP(H1555,'3-Productie normen'!A:S,13,FALSE)</f>
        <v>2</v>
      </c>
      <c r="Z1555" s="177"/>
      <c r="AB1555" s="138">
        <f t="shared" si="174"/>
        <v>1392</v>
      </c>
    </row>
    <row r="1556" spans="1:28" ht="14.1" customHeight="1">
      <c r="A1556" s="152">
        <v>1556</v>
      </c>
      <c r="B1556" s="171" t="s">
        <v>1018</v>
      </c>
      <c r="C1556" s="611" t="s">
        <v>1901</v>
      </c>
      <c r="D1556" s="526">
        <v>0</v>
      </c>
      <c r="E1556" s="526" t="s">
        <v>1109</v>
      </c>
      <c r="F1556" s="184" t="s">
        <v>110</v>
      </c>
      <c r="G1556" s="184" t="s">
        <v>1834</v>
      </c>
      <c r="H1556" s="137" t="s">
        <v>110</v>
      </c>
      <c r="I1556" s="184" t="s">
        <v>1146</v>
      </c>
      <c r="J1556" s="649">
        <v>5.7199997901916504</v>
      </c>
      <c r="K1556" s="484"/>
      <c r="L1556" s="484"/>
      <c r="M1556" s="484"/>
      <c r="N1556" s="174">
        <v>232</v>
      </c>
      <c r="O1556" s="174"/>
      <c r="P1556" s="174"/>
      <c r="Q1556" s="174"/>
      <c r="R1556" s="175" t="e">
        <f t="shared" si="168"/>
        <v>#DIV/0!</v>
      </c>
      <c r="S1556" s="175">
        <f t="shared" si="169"/>
        <v>0</v>
      </c>
      <c r="T1556" s="175">
        <f t="shared" si="170"/>
        <v>0</v>
      </c>
      <c r="U1556" s="176">
        <f>IF(N1556="nio",0,IF(N1556&gt;0,VLOOKUP(H1556,'3-Productie normen'!A:S,VLOOKUP(N1556,'3-Productie normen'!S:T,2,FALSE),FALSE)))</f>
        <v>0</v>
      </c>
      <c r="V1556" s="176">
        <f t="shared" si="171"/>
        <v>0</v>
      </c>
      <c r="W1556" s="176">
        <f t="shared" si="172"/>
        <v>0</v>
      </c>
      <c r="X1556" s="176">
        <f t="shared" si="173"/>
        <v>0</v>
      </c>
      <c r="Y1556" s="666">
        <f>VLOOKUP(H1556,'3-Productie normen'!A:S,13,FALSE)</f>
        <v>4</v>
      </c>
      <c r="Z1556" s="177"/>
      <c r="AB1556" s="138">
        <f t="shared" si="174"/>
        <v>1327.0399513244629</v>
      </c>
    </row>
    <row r="1557" spans="1:28" ht="14.1" customHeight="1">
      <c r="A1557" s="152">
        <v>1557</v>
      </c>
      <c r="B1557" s="171" t="s">
        <v>1018</v>
      </c>
      <c r="C1557" s="611" t="s">
        <v>1901</v>
      </c>
      <c r="D1557" s="526">
        <v>0</v>
      </c>
      <c r="E1557" s="526" t="s">
        <v>1064</v>
      </c>
      <c r="F1557" s="184" t="s">
        <v>309</v>
      </c>
      <c r="G1557" s="184" t="s">
        <v>1264</v>
      </c>
      <c r="H1557" s="137" t="s">
        <v>18</v>
      </c>
      <c r="I1557" s="184" t="s">
        <v>113</v>
      </c>
      <c r="J1557" s="649">
        <v>5</v>
      </c>
      <c r="K1557" s="484"/>
      <c r="L1557" s="484"/>
      <c r="M1557" s="484"/>
      <c r="N1557" s="174">
        <v>232</v>
      </c>
      <c r="O1557" s="174"/>
      <c r="P1557" s="174"/>
      <c r="Q1557" s="174"/>
      <c r="R1557" s="175" t="e">
        <f t="shared" si="168"/>
        <v>#DIV/0!</v>
      </c>
      <c r="S1557" s="175">
        <f t="shared" si="169"/>
        <v>0</v>
      </c>
      <c r="T1557" s="175">
        <f t="shared" si="170"/>
        <v>0</v>
      </c>
      <c r="U1557" s="176">
        <f>IF(N1557="nio",0,IF(N1557&gt;0,VLOOKUP(H1557,'3-Productie normen'!A:S,VLOOKUP(N1557,'3-Productie normen'!S:T,2,FALSE),FALSE)))</f>
        <v>0</v>
      </c>
      <c r="V1557" s="176">
        <f t="shared" si="171"/>
        <v>0</v>
      </c>
      <c r="W1557" s="176">
        <f t="shared" si="172"/>
        <v>0</v>
      </c>
      <c r="X1557" s="176">
        <f t="shared" si="173"/>
        <v>0</v>
      </c>
      <c r="Y1557" s="666">
        <f>VLOOKUP(H1557,'3-Productie normen'!A:S,13,FALSE)</f>
        <v>3</v>
      </c>
      <c r="Z1557" s="177"/>
      <c r="AB1557" s="138">
        <f t="shared" si="174"/>
        <v>1160</v>
      </c>
    </row>
    <row r="1558" spans="1:28" ht="14.1" customHeight="1">
      <c r="A1558" s="152">
        <v>1558</v>
      </c>
      <c r="B1558" s="171" t="s">
        <v>1018</v>
      </c>
      <c r="C1558" s="611" t="s">
        <v>1901</v>
      </c>
      <c r="D1558" s="526">
        <v>0</v>
      </c>
      <c r="E1558" s="526" t="s">
        <v>1116</v>
      </c>
      <c r="F1558" s="184" t="s">
        <v>1046</v>
      </c>
      <c r="G1558" s="184" t="s">
        <v>557</v>
      </c>
      <c r="H1558" s="137" t="s">
        <v>1856</v>
      </c>
      <c r="I1558" s="184" t="s">
        <v>111</v>
      </c>
      <c r="J1558" s="649">
        <v>4.9499998092651403</v>
      </c>
      <c r="K1558" s="484"/>
      <c r="L1558" s="484"/>
      <c r="M1558" s="484"/>
      <c r="N1558" s="174">
        <v>232</v>
      </c>
      <c r="O1558" s="174"/>
      <c r="P1558" s="174"/>
      <c r="Q1558" s="174"/>
      <c r="R1558" s="175" t="e">
        <f t="shared" si="168"/>
        <v>#DIV/0!</v>
      </c>
      <c r="S1558" s="175">
        <f t="shared" si="169"/>
        <v>0</v>
      </c>
      <c r="T1558" s="175">
        <f t="shared" si="170"/>
        <v>0</v>
      </c>
      <c r="U1558" s="176">
        <f>IF(N1558="nio",0,IF(N1558&gt;0,VLOOKUP(H1558,'3-Productie normen'!A:S,VLOOKUP(N1558,'3-Productie normen'!S:T,2,FALSE),FALSE)))</f>
        <v>0</v>
      </c>
      <c r="V1558" s="176">
        <f t="shared" si="171"/>
        <v>0</v>
      </c>
      <c r="W1558" s="176">
        <f t="shared" si="172"/>
        <v>0</v>
      </c>
      <c r="X1558" s="176">
        <f t="shared" si="173"/>
        <v>0</v>
      </c>
      <c r="Y1558" s="666">
        <f>VLOOKUP(H1558,'3-Productie normen'!A:S,13,FALSE)</f>
        <v>5</v>
      </c>
      <c r="Z1558" s="177"/>
      <c r="AB1558" s="138">
        <f t="shared" si="174"/>
        <v>1148.3999557495126</v>
      </c>
    </row>
    <row r="1559" spans="1:28" ht="14.1" customHeight="1">
      <c r="A1559" s="152">
        <v>1559</v>
      </c>
      <c r="B1559" s="171" t="s">
        <v>1018</v>
      </c>
      <c r="C1559" s="611" t="s">
        <v>1901</v>
      </c>
      <c r="D1559" s="526">
        <v>0</v>
      </c>
      <c r="E1559" s="526" t="s">
        <v>1041</v>
      </c>
      <c r="F1559" s="184" t="s">
        <v>110</v>
      </c>
      <c r="G1559" s="184" t="s">
        <v>1835</v>
      </c>
      <c r="H1559" s="137" t="s">
        <v>110</v>
      </c>
      <c r="I1559" s="184" t="s">
        <v>321</v>
      </c>
      <c r="J1559" s="649">
        <v>4.5999999046325701</v>
      </c>
      <c r="K1559" s="484"/>
      <c r="L1559" s="484"/>
      <c r="M1559" s="484"/>
      <c r="N1559" s="174">
        <v>232</v>
      </c>
      <c r="O1559" s="174"/>
      <c r="P1559" s="174"/>
      <c r="Q1559" s="174"/>
      <c r="R1559" s="175" t="e">
        <f t="shared" si="168"/>
        <v>#DIV/0!</v>
      </c>
      <c r="S1559" s="175">
        <f t="shared" si="169"/>
        <v>0</v>
      </c>
      <c r="T1559" s="175">
        <f t="shared" si="170"/>
        <v>0</v>
      </c>
      <c r="U1559" s="176">
        <f>IF(N1559="nio",0,IF(N1559&gt;0,VLOOKUP(H1559,'3-Productie normen'!A:S,VLOOKUP(N1559,'3-Productie normen'!S:T,2,FALSE),FALSE)))</f>
        <v>0</v>
      </c>
      <c r="V1559" s="176">
        <f t="shared" si="171"/>
        <v>0</v>
      </c>
      <c r="W1559" s="176">
        <f t="shared" si="172"/>
        <v>0</v>
      </c>
      <c r="X1559" s="176">
        <f t="shared" si="173"/>
        <v>0</v>
      </c>
      <c r="Y1559" s="666">
        <f>VLOOKUP(H1559,'3-Productie normen'!A:S,13,FALSE)</f>
        <v>4</v>
      </c>
      <c r="Z1559" s="177"/>
      <c r="AB1559" s="138">
        <f t="shared" si="174"/>
        <v>1067.1999778747563</v>
      </c>
    </row>
    <row r="1560" spans="1:28" ht="14.1" customHeight="1">
      <c r="A1560" s="152">
        <v>1560</v>
      </c>
      <c r="B1560" s="171" t="s">
        <v>1018</v>
      </c>
      <c r="C1560" s="611" t="s">
        <v>1901</v>
      </c>
      <c r="D1560" s="526">
        <v>0</v>
      </c>
      <c r="E1560" s="526" t="s">
        <v>1117</v>
      </c>
      <c r="F1560" s="184" t="s">
        <v>906</v>
      </c>
      <c r="G1560" s="184" t="s">
        <v>906</v>
      </c>
      <c r="H1560" s="184" t="s">
        <v>1856</v>
      </c>
      <c r="I1560" s="184" t="s">
        <v>111</v>
      </c>
      <c r="J1560" s="649">
        <v>3.7400000095367401</v>
      </c>
      <c r="K1560" s="484"/>
      <c r="L1560" s="484"/>
      <c r="M1560" s="484"/>
      <c r="N1560" s="174">
        <v>232</v>
      </c>
      <c r="O1560" s="174"/>
      <c r="P1560" s="174"/>
      <c r="Q1560" s="174"/>
      <c r="R1560" s="175" t="e">
        <f t="shared" si="168"/>
        <v>#DIV/0!</v>
      </c>
      <c r="S1560" s="175">
        <f t="shared" si="169"/>
        <v>0</v>
      </c>
      <c r="T1560" s="175">
        <f t="shared" si="170"/>
        <v>0</v>
      </c>
      <c r="U1560" s="176">
        <f>IF(N1560="nio",0,IF(N1560&gt;0,VLOOKUP(H1560,'3-Productie normen'!A:S,VLOOKUP(N1560,'3-Productie normen'!S:T,2,FALSE),FALSE)))</f>
        <v>0</v>
      </c>
      <c r="V1560" s="176">
        <f t="shared" si="171"/>
        <v>0</v>
      </c>
      <c r="W1560" s="176">
        <f t="shared" si="172"/>
        <v>0</v>
      </c>
      <c r="X1560" s="176">
        <f t="shared" si="173"/>
        <v>0</v>
      </c>
      <c r="Y1560" s="666">
        <f>VLOOKUP(H1560,'3-Productie normen'!A:S,13,FALSE)</f>
        <v>5</v>
      </c>
      <c r="Z1560" s="177"/>
      <c r="AB1560" s="138">
        <f t="shared" si="174"/>
        <v>867.68000221252373</v>
      </c>
    </row>
    <row r="1561" spans="1:28" ht="14.1" customHeight="1">
      <c r="A1561" s="152">
        <v>1561</v>
      </c>
      <c r="B1561" s="171" t="s">
        <v>1018</v>
      </c>
      <c r="C1561" s="611" t="s">
        <v>1901</v>
      </c>
      <c r="D1561" s="526">
        <v>0</v>
      </c>
      <c r="E1561" s="526" t="s">
        <v>1836</v>
      </c>
      <c r="F1561" s="184" t="s">
        <v>1338</v>
      </c>
      <c r="G1561" s="184" t="s">
        <v>1837</v>
      </c>
      <c r="H1561" s="184" t="s">
        <v>18</v>
      </c>
      <c r="I1561" s="184" t="s">
        <v>113</v>
      </c>
      <c r="J1561" s="649">
        <v>3.2000000476837198</v>
      </c>
      <c r="K1561" s="484"/>
      <c r="L1561" s="484"/>
      <c r="M1561" s="484"/>
      <c r="N1561" s="174">
        <v>232</v>
      </c>
      <c r="O1561" s="174"/>
      <c r="P1561" s="174"/>
      <c r="Q1561" s="174"/>
      <c r="R1561" s="175" t="e">
        <f t="shared" si="168"/>
        <v>#DIV/0!</v>
      </c>
      <c r="S1561" s="175">
        <f t="shared" si="169"/>
        <v>0</v>
      </c>
      <c r="T1561" s="175">
        <f t="shared" si="170"/>
        <v>0</v>
      </c>
      <c r="U1561" s="176">
        <f>IF(N1561="nio",0,IF(N1561&gt;0,VLOOKUP(H1561,'3-Productie normen'!A:S,VLOOKUP(N1561,'3-Productie normen'!S:T,2,FALSE),FALSE)))</f>
        <v>0</v>
      </c>
      <c r="V1561" s="176">
        <f t="shared" si="171"/>
        <v>0</v>
      </c>
      <c r="W1561" s="176">
        <f t="shared" si="172"/>
        <v>0</v>
      </c>
      <c r="X1561" s="176">
        <f t="shared" si="173"/>
        <v>0</v>
      </c>
      <c r="Y1561" s="666">
        <f>VLOOKUP(H1561,'3-Productie normen'!A:S,13,FALSE)</f>
        <v>3</v>
      </c>
      <c r="Z1561" s="177"/>
      <c r="AB1561" s="138">
        <f t="shared" si="174"/>
        <v>742.40001106262298</v>
      </c>
    </row>
    <row r="1562" spans="1:28" ht="14.1" customHeight="1">
      <c r="A1562" s="152">
        <v>1562</v>
      </c>
      <c r="B1562" s="171" t="s">
        <v>1018</v>
      </c>
      <c r="C1562" s="611" t="s">
        <v>1901</v>
      </c>
      <c r="D1562" s="526">
        <v>1</v>
      </c>
      <c r="E1562" s="526" t="s">
        <v>1838</v>
      </c>
      <c r="F1562" s="184" t="s">
        <v>309</v>
      </c>
      <c r="G1562" s="184" t="s">
        <v>309</v>
      </c>
      <c r="H1562" s="137" t="s">
        <v>18</v>
      </c>
      <c r="I1562" s="184" t="s">
        <v>113</v>
      </c>
      <c r="J1562" s="649">
        <v>2.7999999523162802</v>
      </c>
      <c r="K1562" s="484"/>
      <c r="L1562" s="484"/>
      <c r="M1562" s="484"/>
      <c r="N1562" s="174">
        <v>232</v>
      </c>
      <c r="O1562" s="174"/>
      <c r="P1562" s="174"/>
      <c r="Q1562" s="174"/>
      <c r="R1562" s="175" t="e">
        <f t="shared" si="168"/>
        <v>#DIV/0!</v>
      </c>
      <c r="S1562" s="175">
        <f t="shared" si="169"/>
        <v>0</v>
      </c>
      <c r="T1562" s="175">
        <f t="shared" si="170"/>
        <v>0</v>
      </c>
      <c r="U1562" s="176">
        <f>IF(N1562="nio",0,IF(N1562&gt;0,VLOOKUP(H1562,'3-Productie normen'!A:S,VLOOKUP(N1562,'3-Productie normen'!S:T,2,FALSE),FALSE)))</f>
        <v>0</v>
      </c>
      <c r="V1562" s="176">
        <f t="shared" si="171"/>
        <v>0</v>
      </c>
      <c r="W1562" s="176">
        <f t="shared" si="172"/>
        <v>0</v>
      </c>
      <c r="X1562" s="176">
        <f t="shared" si="173"/>
        <v>0</v>
      </c>
      <c r="Y1562" s="666">
        <f>VLOOKUP(H1562,'3-Productie normen'!A:S,13,FALSE)</f>
        <v>3</v>
      </c>
      <c r="Z1562" s="177"/>
      <c r="AB1562" s="138">
        <f t="shared" si="174"/>
        <v>649.59998893737702</v>
      </c>
    </row>
    <row r="1563" spans="1:28" ht="14.1" customHeight="1">
      <c r="A1563" s="152">
        <v>1563</v>
      </c>
      <c r="B1563" s="171" t="s">
        <v>1018</v>
      </c>
      <c r="C1563" s="611" t="s">
        <v>1901</v>
      </c>
      <c r="D1563" s="526">
        <v>1</v>
      </c>
      <c r="E1563" s="526" t="s">
        <v>1839</v>
      </c>
      <c r="F1563" s="184" t="s">
        <v>309</v>
      </c>
      <c r="G1563" s="184" t="s">
        <v>309</v>
      </c>
      <c r="H1563" s="137" t="s">
        <v>18</v>
      </c>
      <c r="I1563" s="184" t="s">
        <v>113</v>
      </c>
      <c r="J1563" s="649">
        <v>2.2999999523162802</v>
      </c>
      <c r="K1563" s="484"/>
      <c r="L1563" s="484"/>
      <c r="M1563" s="484"/>
      <c r="N1563" s="174">
        <v>232</v>
      </c>
      <c r="O1563" s="174"/>
      <c r="P1563" s="174"/>
      <c r="Q1563" s="174"/>
      <c r="R1563" s="175" t="e">
        <f t="shared" si="168"/>
        <v>#DIV/0!</v>
      </c>
      <c r="S1563" s="175">
        <f t="shared" si="169"/>
        <v>0</v>
      </c>
      <c r="T1563" s="175">
        <f t="shared" si="170"/>
        <v>0</v>
      </c>
      <c r="U1563" s="176">
        <f>IF(N1563="nio",0,IF(N1563&gt;0,VLOOKUP(H1563,'3-Productie normen'!A:S,VLOOKUP(N1563,'3-Productie normen'!S:T,2,FALSE),FALSE)))</f>
        <v>0</v>
      </c>
      <c r="V1563" s="176">
        <f t="shared" si="171"/>
        <v>0</v>
      </c>
      <c r="W1563" s="176">
        <f t="shared" si="172"/>
        <v>0</v>
      </c>
      <c r="X1563" s="176">
        <f t="shared" si="173"/>
        <v>0</v>
      </c>
      <c r="Y1563" s="666">
        <f>VLOOKUP(H1563,'3-Productie normen'!A:S,13,FALSE)</f>
        <v>3</v>
      </c>
      <c r="Z1563" s="177"/>
      <c r="AB1563" s="138">
        <f t="shared" si="174"/>
        <v>533.59998893737702</v>
      </c>
    </row>
    <row r="1564" spans="1:28" ht="14.1" customHeight="1">
      <c r="A1564" s="152">
        <v>1564</v>
      </c>
      <c r="B1564" s="171" t="s">
        <v>1018</v>
      </c>
      <c r="C1564" s="611" t="s">
        <v>1901</v>
      </c>
      <c r="D1564" s="526">
        <v>0</v>
      </c>
      <c r="E1564" s="526" t="s">
        <v>1840</v>
      </c>
      <c r="F1564" s="184" t="s">
        <v>309</v>
      </c>
      <c r="G1564" s="184" t="s">
        <v>1841</v>
      </c>
      <c r="H1564" s="137" t="s">
        <v>18</v>
      </c>
      <c r="I1564" s="184" t="s">
        <v>113</v>
      </c>
      <c r="J1564" s="649">
        <v>2.2000000476837198</v>
      </c>
      <c r="K1564" s="484"/>
      <c r="L1564" s="484"/>
      <c r="M1564" s="484"/>
      <c r="N1564" s="174">
        <v>232</v>
      </c>
      <c r="O1564" s="174"/>
      <c r="P1564" s="174"/>
      <c r="Q1564" s="174"/>
      <c r="R1564" s="175" t="e">
        <f t="shared" si="168"/>
        <v>#DIV/0!</v>
      </c>
      <c r="S1564" s="175">
        <f t="shared" si="169"/>
        <v>0</v>
      </c>
      <c r="T1564" s="175">
        <f t="shared" si="170"/>
        <v>0</v>
      </c>
      <c r="U1564" s="176">
        <f>IF(N1564="nio",0,IF(N1564&gt;0,VLOOKUP(H1564,'3-Productie normen'!A:S,VLOOKUP(N1564,'3-Productie normen'!S:T,2,FALSE),FALSE)))</f>
        <v>0</v>
      </c>
      <c r="V1564" s="176">
        <f t="shared" si="171"/>
        <v>0</v>
      </c>
      <c r="W1564" s="176">
        <f t="shared" si="172"/>
        <v>0</v>
      </c>
      <c r="X1564" s="176">
        <f t="shared" si="173"/>
        <v>0</v>
      </c>
      <c r="Y1564" s="666">
        <f>VLOOKUP(H1564,'3-Productie normen'!A:S,13,FALSE)</f>
        <v>3</v>
      </c>
      <c r="Z1564" s="177"/>
      <c r="AB1564" s="138">
        <f t="shared" si="174"/>
        <v>510.40001106262298</v>
      </c>
    </row>
    <row r="1565" spans="1:28" ht="14.1" customHeight="1">
      <c r="A1565" s="152">
        <v>1565</v>
      </c>
      <c r="B1565" s="171" t="s">
        <v>1018</v>
      </c>
      <c r="C1565" s="611" t="s">
        <v>1901</v>
      </c>
      <c r="D1565" s="526">
        <v>0</v>
      </c>
      <c r="E1565" s="526" t="s">
        <v>1438</v>
      </c>
      <c r="F1565" s="184" t="s">
        <v>309</v>
      </c>
      <c r="G1565" s="184" t="s">
        <v>309</v>
      </c>
      <c r="H1565" s="137" t="s">
        <v>18</v>
      </c>
      <c r="I1565" s="184" t="s">
        <v>113</v>
      </c>
      <c r="J1565" s="649">
        <v>2.1199998855590798</v>
      </c>
      <c r="K1565" s="484"/>
      <c r="L1565" s="484"/>
      <c r="M1565" s="484"/>
      <c r="N1565" s="174">
        <v>232</v>
      </c>
      <c r="O1565" s="174"/>
      <c r="P1565" s="174"/>
      <c r="Q1565" s="174"/>
      <c r="R1565" s="175" t="e">
        <f t="shared" si="168"/>
        <v>#DIV/0!</v>
      </c>
      <c r="S1565" s="175">
        <f t="shared" si="169"/>
        <v>0</v>
      </c>
      <c r="T1565" s="175">
        <f t="shared" si="170"/>
        <v>0</v>
      </c>
      <c r="U1565" s="176">
        <f>IF(N1565="nio",0,IF(N1565&gt;0,VLOOKUP(H1565,'3-Productie normen'!A:S,VLOOKUP(N1565,'3-Productie normen'!S:T,2,FALSE),FALSE)))</f>
        <v>0</v>
      </c>
      <c r="V1565" s="176">
        <f t="shared" si="171"/>
        <v>0</v>
      </c>
      <c r="W1565" s="176">
        <f t="shared" si="172"/>
        <v>0</v>
      </c>
      <c r="X1565" s="176">
        <f t="shared" si="173"/>
        <v>0</v>
      </c>
      <c r="Y1565" s="666">
        <f>VLOOKUP(H1565,'3-Productie normen'!A:S,13,FALSE)</f>
        <v>3</v>
      </c>
      <c r="Z1565" s="177"/>
      <c r="AB1565" s="138">
        <f t="shared" si="174"/>
        <v>491.83997344970652</v>
      </c>
    </row>
    <row r="1566" spans="1:28" ht="14.1" customHeight="1">
      <c r="A1566" s="152">
        <v>1566</v>
      </c>
      <c r="B1566" s="171" t="s">
        <v>1018</v>
      </c>
      <c r="C1566" s="611" t="s">
        <v>1901</v>
      </c>
      <c r="D1566" s="526">
        <v>0</v>
      </c>
      <c r="E1566" s="526" t="s">
        <v>1842</v>
      </c>
      <c r="F1566" s="184" t="s">
        <v>309</v>
      </c>
      <c r="G1566" s="184" t="s">
        <v>309</v>
      </c>
      <c r="H1566" s="137" t="s">
        <v>18</v>
      </c>
      <c r="I1566" s="184" t="s">
        <v>113</v>
      </c>
      <c r="J1566" s="649">
        <v>1.20000004768372</v>
      </c>
      <c r="K1566" s="484"/>
      <c r="L1566" s="484"/>
      <c r="M1566" s="484"/>
      <c r="N1566" s="174">
        <v>232</v>
      </c>
      <c r="O1566" s="174"/>
      <c r="P1566" s="174"/>
      <c r="Q1566" s="174"/>
      <c r="R1566" s="175" t="e">
        <f t="shared" si="168"/>
        <v>#DIV/0!</v>
      </c>
      <c r="S1566" s="175">
        <f t="shared" si="169"/>
        <v>0</v>
      </c>
      <c r="T1566" s="175">
        <f t="shared" si="170"/>
        <v>0</v>
      </c>
      <c r="U1566" s="176">
        <f>IF(N1566="nio",0,IF(N1566&gt;0,VLOOKUP(H1566,'3-Productie normen'!A:S,VLOOKUP(N1566,'3-Productie normen'!S:T,2,FALSE),FALSE)))</f>
        <v>0</v>
      </c>
      <c r="V1566" s="176">
        <f t="shared" si="171"/>
        <v>0</v>
      </c>
      <c r="W1566" s="176">
        <f t="shared" si="172"/>
        <v>0</v>
      </c>
      <c r="X1566" s="176">
        <f t="shared" si="173"/>
        <v>0</v>
      </c>
      <c r="Y1566" s="666">
        <f>VLOOKUP(H1566,'3-Productie normen'!A:S,13,FALSE)</f>
        <v>3</v>
      </c>
      <c r="Z1566" s="177"/>
      <c r="AB1566" s="138">
        <f t="shared" si="174"/>
        <v>278.40001106262304</v>
      </c>
    </row>
    <row r="1567" spans="1:28" ht="14.1" customHeight="1">
      <c r="A1567" s="152">
        <v>1567</v>
      </c>
      <c r="B1567" s="171" t="s">
        <v>1018</v>
      </c>
      <c r="C1567" s="611" t="s">
        <v>1901</v>
      </c>
      <c r="D1567" s="526">
        <v>1</v>
      </c>
      <c r="E1567" s="526" t="s">
        <v>1843</v>
      </c>
      <c r="F1567" s="184" t="s">
        <v>110</v>
      </c>
      <c r="G1567" s="184" t="s">
        <v>1844</v>
      </c>
      <c r="H1567" s="137" t="s">
        <v>110</v>
      </c>
      <c r="I1567" s="184" t="s">
        <v>111</v>
      </c>
      <c r="J1567" s="649">
        <v>1.1000000238418599</v>
      </c>
      <c r="K1567" s="484"/>
      <c r="L1567" s="484"/>
      <c r="M1567" s="484"/>
      <c r="N1567" s="174">
        <v>232</v>
      </c>
      <c r="O1567" s="174"/>
      <c r="P1567" s="174"/>
      <c r="Q1567" s="174"/>
      <c r="R1567" s="175" t="e">
        <f t="shared" si="168"/>
        <v>#DIV/0!</v>
      </c>
      <c r="S1567" s="175">
        <f t="shared" si="169"/>
        <v>0</v>
      </c>
      <c r="T1567" s="175">
        <f t="shared" si="170"/>
        <v>0</v>
      </c>
      <c r="U1567" s="176">
        <f>IF(N1567="nio",0,IF(N1567&gt;0,VLOOKUP(H1567,'3-Productie normen'!A:S,VLOOKUP(N1567,'3-Productie normen'!S:T,2,FALSE),FALSE)))</f>
        <v>0</v>
      </c>
      <c r="V1567" s="176">
        <f t="shared" si="171"/>
        <v>0</v>
      </c>
      <c r="W1567" s="176">
        <f t="shared" si="172"/>
        <v>0</v>
      </c>
      <c r="X1567" s="176">
        <f t="shared" si="173"/>
        <v>0</v>
      </c>
      <c r="Y1567" s="666">
        <f>VLOOKUP(H1567,'3-Productie normen'!A:S,13,FALSE)</f>
        <v>4</v>
      </c>
      <c r="Z1567" s="177"/>
      <c r="AB1567" s="138">
        <f t="shared" si="174"/>
        <v>255.20000553131149</v>
      </c>
    </row>
    <row r="1568" spans="1:28" ht="14.1" customHeight="1">
      <c r="A1568" s="152">
        <v>1568</v>
      </c>
      <c r="B1568" s="171" t="s">
        <v>1018</v>
      </c>
      <c r="C1568" s="611" t="s">
        <v>1901</v>
      </c>
      <c r="D1568" s="526">
        <v>0</v>
      </c>
      <c r="E1568" s="526" t="s">
        <v>1845</v>
      </c>
      <c r="F1568" s="184" t="s">
        <v>1338</v>
      </c>
      <c r="G1568" s="184" t="s">
        <v>1846</v>
      </c>
      <c r="H1568" s="184" t="s">
        <v>18</v>
      </c>
      <c r="I1568" s="184" t="s">
        <v>113</v>
      </c>
      <c r="J1568" s="649">
        <v>1.04999995231628</v>
      </c>
      <c r="K1568" s="484"/>
      <c r="L1568" s="484"/>
      <c r="M1568" s="484"/>
      <c r="N1568" s="174">
        <v>232</v>
      </c>
      <c r="O1568" s="174"/>
      <c r="P1568" s="174"/>
      <c r="Q1568" s="174"/>
      <c r="R1568" s="175" t="e">
        <f t="shared" si="168"/>
        <v>#DIV/0!</v>
      </c>
      <c r="S1568" s="175">
        <f t="shared" si="169"/>
        <v>0</v>
      </c>
      <c r="T1568" s="175">
        <f t="shared" si="170"/>
        <v>0</v>
      </c>
      <c r="U1568" s="176">
        <f>IF(N1568="nio",0,IF(N1568&gt;0,VLOOKUP(H1568,'3-Productie normen'!A:S,VLOOKUP(N1568,'3-Productie normen'!S:T,2,FALSE),FALSE)))</f>
        <v>0</v>
      </c>
      <c r="V1568" s="176">
        <f t="shared" si="171"/>
        <v>0</v>
      </c>
      <c r="W1568" s="176">
        <f t="shared" si="172"/>
        <v>0</v>
      </c>
      <c r="X1568" s="176">
        <f t="shared" si="173"/>
        <v>0</v>
      </c>
      <c r="Y1568" s="666">
        <f>VLOOKUP(H1568,'3-Productie normen'!A:S,13,FALSE)</f>
        <v>3</v>
      </c>
      <c r="Z1568" s="177"/>
      <c r="AB1568" s="138">
        <f t="shared" si="174"/>
        <v>243.59998893737696</v>
      </c>
    </row>
    <row r="1569" spans="1:28" ht="14.1" customHeight="1">
      <c r="A1569" s="152">
        <v>1569</v>
      </c>
      <c r="B1569" s="171" t="s">
        <v>1018</v>
      </c>
      <c r="C1569" s="570" t="s">
        <v>1901</v>
      </c>
      <c r="D1569" s="526">
        <v>1</v>
      </c>
      <c r="E1569" s="526" t="s">
        <v>1847</v>
      </c>
      <c r="F1569" s="184" t="s">
        <v>1028</v>
      </c>
      <c r="G1569" s="184" t="s">
        <v>1114</v>
      </c>
      <c r="H1569" s="180" t="s">
        <v>223</v>
      </c>
      <c r="I1569" s="184" t="s">
        <v>111</v>
      </c>
      <c r="J1569" s="649">
        <v>0</v>
      </c>
      <c r="K1569" s="484"/>
      <c r="L1569" s="484"/>
      <c r="M1569" s="484"/>
      <c r="N1569" s="174" t="s">
        <v>223</v>
      </c>
      <c r="O1569" s="174"/>
      <c r="P1569" s="174"/>
      <c r="Q1569" s="174"/>
      <c r="R1569" s="175">
        <f t="shared" si="168"/>
        <v>0</v>
      </c>
      <c r="S1569" s="175">
        <f t="shared" si="169"/>
        <v>0</v>
      </c>
      <c r="T1569" s="175">
        <f t="shared" si="170"/>
        <v>0</v>
      </c>
      <c r="U1569" s="176">
        <f>IF(N1569="nio",0,IF(N1569&gt;0,VLOOKUP(H1569,'3-Productie normen'!A:S,VLOOKUP(N1569,'3-Productie normen'!S:T,2,FALSE),FALSE)))</f>
        <v>0</v>
      </c>
      <c r="V1569" s="176">
        <f t="shared" si="171"/>
        <v>0</v>
      </c>
      <c r="W1569" s="176">
        <f t="shared" si="172"/>
        <v>0</v>
      </c>
      <c r="X1569" s="176">
        <f t="shared" si="173"/>
        <v>0</v>
      </c>
      <c r="Y1569" s="666">
        <f>VLOOKUP(H1569,'3-Productie normen'!A:S,13,FALSE)</f>
        <v>0</v>
      </c>
      <c r="Z1569" s="177"/>
      <c r="AB1569" s="138">
        <f t="shared" si="174"/>
        <v>0</v>
      </c>
    </row>
    <row r="1570" spans="1:28" ht="14.1" customHeight="1">
      <c r="A1570" s="152">
        <v>1570</v>
      </c>
      <c r="B1570" s="171" t="s">
        <v>1018</v>
      </c>
      <c r="C1570" s="570" t="s">
        <v>1901</v>
      </c>
      <c r="D1570" s="526">
        <v>1</v>
      </c>
      <c r="E1570" s="526" t="s">
        <v>1848</v>
      </c>
      <c r="F1570" s="184" t="s">
        <v>1028</v>
      </c>
      <c r="G1570" s="184" t="s">
        <v>1114</v>
      </c>
      <c r="H1570" s="180" t="s">
        <v>223</v>
      </c>
      <c r="I1570" s="184" t="s">
        <v>111</v>
      </c>
      <c r="J1570" s="649">
        <v>0</v>
      </c>
      <c r="K1570" s="484"/>
      <c r="L1570" s="484"/>
      <c r="M1570" s="484"/>
      <c r="N1570" s="174" t="s">
        <v>223</v>
      </c>
      <c r="O1570" s="174"/>
      <c r="P1570" s="174"/>
      <c r="Q1570" s="174"/>
      <c r="R1570" s="175">
        <f t="shared" si="168"/>
        <v>0</v>
      </c>
      <c r="S1570" s="175">
        <f t="shared" si="169"/>
        <v>0</v>
      </c>
      <c r="T1570" s="175">
        <f t="shared" si="170"/>
        <v>0</v>
      </c>
      <c r="U1570" s="176">
        <f>IF(N1570="nio",0,IF(N1570&gt;0,VLOOKUP(H1570,'3-Productie normen'!A:S,VLOOKUP(N1570,'3-Productie normen'!S:T,2,FALSE),FALSE)))</f>
        <v>0</v>
      </c>
      <c r="V1570" s="176">
        <f t="shared" si="171"/>
        <v>0</v>
      </c>
      <c r="W1570" s="176">
        <f t="shared" si="172"/>
        <v>0</v>
      </c>
      <c r="X1570" s="176">
        <f t="shared" si="173"/>
        <v>0</v>
      </c>
      <c r="Y1570" s="666">
        <f>VLOOKUP(H1570,'3-Productie normen'!A:S,13,FALSE)</f>
        <v>0</v>
      </c>
      <c r="Z1570" s="177"/>
      <c r="AB1570" s="138">
        <f t="shared" si="174"/>
        <v>0</v>
      </c>
    </row>
    <row r="1571" spans="1:28" ht="14.1" customHeight="1">
      <c r="A1571" s="152">
        <v>1571</v>
      </c>
      <c r="B1571" s="171" t="s">
        <v>1018</v>
      </c>
      <c r="C1571" s="570" t="s">
        <v>1901</v>
      </c>
      <c r="D1571" s="526">
        <v>0</v>
      </c>
      <c r="E1571" s="526" t="s">
        <v>1052</v>
      </c>
      <c r="F1571" s="184" t="s">
        <v>1028</v>
      </c>
      <c r="G1571" s="184" t="s">
        <v>1114</v>
      </c>
      <c r="H1571" s="180" t="s">
        <v>223</v>
      </c>
      <c r="I1571" s="184" t="s">
        <v>111</v>
      </c>
      <c r="J1571" s="649">
        <v>0</v>
      </c>
      <c r="K1571" s="484"/>
      <c r="L1571" s="484"/>
      <c r="M1571" s="484"/>
      <c r="N1571" s="174" t="s">
        <v>223</v>
      </c>
      <c r="O1571" s="174"/>
      <c r="P1571" s="174"/>
      <c r="Q1571" s="174"/>
      <c r="R1571" s="175">
        <f t="shared" si="168"/>
        <v>0</v>
      </c>
      <c r="S1571" s="175">
        <f t="shared" si="169"/>
        <v>0</v>
      </c>
      <c r="T1571" s="175">
        <f t="shared" si="170"/>
        <v>0</v>
      </c>
      <c r="U1571" s="176">
        <f>IF(N1571="nio",0,IF(N1571&gt;0,VLOOKUP(H1571,'3-Productie normen'!A:S,VLOOKUP(N1571,'3-Productie normen'!S:T,2,FALSE),FALSE)))</f>
        <v>0</v>
      </c>
      <c r="V1571" s="176">
        <f t="shared" si="171"/>
        <v>0</v>
      </c>
      <c r="W1571" s="176">
        <f t="shared" si="172"/>
        <v>0</v>
      </c>
      <c r="X1571" s="176">
        <f t="shared" si="173"/>
        <v>0</v>
      </c>
      <c r="Y1571" s="666">
        <f>VLOOKUP(H1571,'3-Productie normen'!A:S,13,FALSE)</f>
        <v>0</v>
      </c>
      <c r="Z1571" s="177"/>
      <c r="AB1571" s="138">
        <f t="shared" si="174"/>
        <v>0</v>
      </c>
    </row>
    <row r="1572" spans="1:28" ht="14.1" customHeight="1">
      <c r="A1572" s="152">
        <v>1572</v>
      </c>
      <c r="B1572" s="171" t="s">
        <v>1018</v>
      </c>
      <c r="C1572" s="570" t="s">
        <v>1901</v>
      </c>
      <c r="D1572" s="526">
        <v>0</v>
      </c>
      <c r="E1572" s="526" t="s">
        <v>1019</v>
      </c>
      <c r="F1572" s="184" t="s">
        <v>1028</v>
      </c>
      <c r="G1572" s="184" t="s">
        <v>360</v>
      </c>
      <c r="H1572" s="180" t="s">
        <v>223</v>
      </c>
      <c r="I1572" s="184" t="s">
        <v>113</v>
      </c>
      <c r="J1572" s="649">
        <v>0</v>
      </c>
      <c r="K1572" s="484"/>
      <c r="L1572" s="484"/>
      <c r="M1572" s="484"/>
      <c r="N1572" s="174" t="s">
        <v>223</v>
      </c>
      <c r="O1572" s="174"/>
      <c r="P1572" s="174"/>
      <c r="Q1572" s="174"/>
      <c r="R1572" s="175">
        <f t="shared" si="168"/>
        <v>0</v>
      </c>
      <c r="S1572" s="175">
        <f t="shared" si="169"/>
        <v>0</v>
      </c>
      <c r="T1572" s="175">
        <f t="shared" si="170"/>
        <v>0</v>
      </c>
      <c r="U1572" s="176">
        <f>IF(N1572="nio",0,IF(N1572&gt;0,VLOOKUP(H1572,'3-Productie normen'!A:S,VLOOKUP(N1572,'3-Productie normen'!S:T,2,FALSE),FALSE)))</f>
        <v>0</v>
      </c>
      <c r="V1572" s="176">
        <f t="shared" si="171"/>
        <v>0</v>
      </c>
      <c r="W1572" s="176">
        <f t="shared" si="172"/>
        <v>0</v>
      </c>
      <c r="X1572" s="176">
        <f t="shared" si="173"/>
        <v>0</v>
      </c>
      <c r="Y1572" s="666">
        <f>VLOOKUP(H1572,'3-Productie normen'!A:S,13,FALSE)</f>
        <v>0</v>
      </c>
      <c r="Z1572" s="177"/>
      <c r="AB1572" s="138">
        <f t="shared" si="174"/>
        <v>0</v>
      </c>
    </row>
    <row r="1573" spans="1:28" ht="14.1" customHeight="1">
      <c r="A1573" s="152">
        <v>1573</v>
      </c>
      <c r="B1573" s="171" t="s">
        <v>1018</v>
      </c>
      <c r="C1573" s="570" t="s">
        <v>1901</v>
      </c>
      <c r="D1573" s="526">
        <v>0</v>
      </c>
      <c r="E1573" s="526" t="s">
        <v>1027</v>
      </c>
      <c r="F1573" s="184" t="s">
        <v>1031</v>
      </c>
      <c r="G1573" s="184" t="s">
        <v>1262</v>
      </c>
      <c r="H1573" s="180" t="s">
        <v>223</v>
      </c>
      <c r="I1573" s="184" t="s">
        <v>113</v>
      </c>
      <c r="J1573" s="649">
        <v>0</v>
      </c>
      <c r="K1573" s="484"/>
      <c r="L1573" s="484"/>
      <c r="M1573" s="484"/>
      <c r="N1573" s="174" t="s">
        <v>223</v>
      </c>
      <c r="O1573" s="174"/>
      <c r="P1573" s="174"/>
      <c r="Q1573" s="174"/>
      <c r="R1573" s="175">
        <f t="shared" si="168"/>
        <v>0</v>
      </c>
      <c r="S1573" s="175">
        <f t="shared" si="169"/>
        <v>0</v>
      </c>
      <c r="T1573" s="175">
        <f t="shared" si="170"/>
        <v>0</v>
      </c>
      <c r="U1573" s="176">
        <f>IF(N1573="nio",0,IF(N1573&gt;0,VLOOKUP(H1573,'3-Productie normen'!A:S,VLOOKUP(N1573,'3-Productie normen'!S:T,2,FALSE),FALSE)))</f>
        <v>0</v>
      </c>
      <c r="V1573" s="176">
        <f t="shared" si="171"/>
        <v>0</v>
      </c>
      <c r="W1573" s="176">
        <f t="shared" si="172"/>
        <v>0</v>
      </c>
      <c r="X1573" s="176">
        <f t="shared" si="173"/>
        <v>0</v>
      </c>
      <c r="Y1573" s="666">
        <f>VLOOKUP(H1573,'3-Productie normen'!A:S,13,FALSE)</f>
        <v>0</v>
      </c>
      <c r="Z1573" s="177"/>
      <c r="AB1573" s="138">
        <f t="shared" si="174"/>
        <v>0</v>
      </c>
    </row>
    <row r="1574" spans="1:28" ht="14.1" customHeight="1">
      <c r="A1574" s="152">
        <v>1574</v>
      </c>
      <c r="B1574" s="171" t="s">
        <v>1018</v>
      </c>
      <c r="C1574" s="570" t="s">
        <v>1901</v>
      </c>
      <c r="D1574" s="526">
        <v>0</v>
      </c>
      <c r="E1574" s="526" t="s">
        <v>1849</v>
      </c>
      <c r="F1574" s="184" t="s">
        <v>1338</v>
      </c>
      <c r="G1574" s="184" t="s">
        <v>1846</v>
      </c>
      <c r="H1574" s="180" t="s">
        <v>223</v>
      </c>
      <c r="I1574" s="184" t="s">
        <v>113</v>
      </c>
      <c r="J1574" s="649">
        <v>0</v>
      </c>
      <c r="K1574" s="484"/>
      <c r="L1574" s="484"/>
      <c r="M1574" s="484"/>
      <c r="N1574" s="174" t="s">
        <v>223</v>
      </c>
      <c r="O1574" s="174"/>
      <c r="P1574" s="174"/>
      <c r="Q1574" s="174"/>
      <c r="R1574" s="175">
        <f t="shared" si="168"/>
        <v>0</v>
      </c>
      <c r="S1574" s="175">
        <f t="shared" si="169"/>
        <v>0</v>
      </c>
      <c r="T1574" s="175">
        <f t="shared" si="170"/>
        <v>0</v>
      </c>
      <c r="U1574" s="176">
        <f>IF(N1574="nio",0,IF(N1574&gt;0,VLOOKUP(H1574,'3-Productie normen'!A:S,VLOOKUP(N1574,'3-Productie normen'!S:T,2,FALSE),FALSE)))</f>
        <v>0</v>
      </c>
      <c r="V1574" s="176">
        <f t="shared" si="171"/>
        <v>0</v>
      </c>
      <c r="W1574" s="176">
        <f t="shared" si="172"/>
        <v>0</v>
      </c>
      <c r="X1574" s="176">
        <f t="shared" si="173"/>
        <v>0</v>
      </c>
      <c r="Y1574" s="666">
        <f>VLOOKUP(H1574,'3-Productie normen'!A:S,13,FALSE)</f>
        <v>0</v>
      </c>
      <c r="Z1574" s="177"/>
      <c r="AB1574" s="138">
        <f t="shared" si="174"/>
        <v>0</v>
      </c>
    </row>
    <row r="1575" spans="1:28" ht="14.1" customHeight="1">
      <c r="A1575" s="152">
        <v>1575</v>
      </c>
      <c r="B1575" s="171" t="s">
        <v>1018</v>
      </c>
      <c r="C1575" s="570" t="s">
        <v>1901</v>
      </c>
      <c r="D1575" s="526">
        <v>0</v>
      </c>
      <c r="E1575" s="526" t="s">
        <v>1850</v>
      </c>
      <c r="F1575" s="184" t="s">
        <v>309</v>
      </c>
      <c r="G1575" s="184" t="s">
        <v>309</v>
      </c>
      <c r="H1575" s="180" t="s">
        <v>223</v>
      </c>
      <c r="I1575" s="184" t="s">
        <v>113</v>
      </c>
      <c r="J1575" s="649">
        <v>0</v>
      </c>
      <c r="K1575" s="484"/>
      <c r="L1575" s="484"/>
      <c r="M1575" s="484"/>
      <c r="N1575" s="174" t="s">
        <v>223</v>
      </c>
      <c r="O1575" s="174"/>
      <c r="P1575" s="174"/>
      <c r="Q1575" s="174"/>
      <c r="R1575" s="175">
        <f t="shared" si="168"/>
        <v>0</v>
      </c>
      <c r="S1575" s="175">
        <f t="shared" si="169"/>
        <v>0</v>
      </c>
      <c r="T1575" s="175">
        <f t="shared" si="170"/>
        <v>0</v>
      </c>
      <c r="U1575" s="176">
        <f>IF(N1575="nio",0,IF(N1575&gt;0,VLOOKUP(H1575,'3-Productie normen'!A:S,VLOOKUP(N1575,'3-Productie normen'!S:T,2,FALSE),FALSE)))</f>
        <v>0</v>
      </c>
      <c r="V1575" s="176">
        <f t="shared" si="171"/>
        <v>0</v>
      </c>
      <c r="W1575" s="176">
        <f t="shared" si="172"/>
        <v>0</v>
      </c>
      <c r="X1575" s="176">
        <f t="shared" si="173"/>
        <v>0</v>
      </c>
      <c r="Y1575" s="666">
        <f>VLOOKUP(H1575,'3-Productie normen'!A:S,13,FALSE)</f>
        <v>0</v>
      </c>
      <c r="Z1575" s="177"/>
      <c r="AB1575" s="138">
        <f t="shared" si="174"/>
        <v>0</v>
      </c>
    </row>
    <row r="1576" spans="1:28" ht="14.1" customHeight="1">
      <c r="A1576" s="152">
        <v>1576</v>
      </c>
      <c r="B1576" s="171" t="s">
        <v>1018</v>
      </c>
      <c r="C1576" s="570" t="s">
        <v>1901</v>
      </c>
      <c r="D1576" s="526">
        <v>0</v>
      </c>
      <c r="E1576" s="526" t="s">
        <v>1851</v>
      </c>
      <c r="F1576" s="184" t="s">
        <v>1031</v>
      </c>
      <c r="G1576" s="184" t="s">
        <v>1852</v>
      </c>
      <c r="H1576" s="180" t="s">
        <v>223</v>
      </c>
      <c r="I1576" s="184" t="s">
        <v>111</v>
      </c>
      <c r="J1576" s="649">
        <v>0</v>
      </c>
      <c r="K1576" s="484"/>
      <c r="L1576" s="484"/>
      <c r="M1576" s="484"/>
      <c r="N1576" s="174" t="s">
        <v>223</v>
      </c>
      <c r="O1576" s="174"/>
      <c r="P1576" s="174"/>
      <c r="Q1576" s="174"/>
      <c r="R1576" s="175">
        <f t="shared" si="168"/>
        <v>0</v>
      </c>
      <c r="S1576" s="175">
        <f t="shared" si="169"/>
        <v>0</v>
      </c>
      <c r="T1576" s="175">
        <f t="shared" si="170"/>
        <v>0</v>
      </c>
      <c r="U1576" s="176">
        <f>IF(N1576="nio",0,IF(N1576&gt;0,VLOOKUP(H1576,'3-Productie normen'!A:S,VLOOKUP(N1576,'3-Productie normen'!S:T,2,FALSE),FALSE)))</f>
        <v>0</v>
      </c>
      <c r="V1576" s="176">
        <f t="shared" si="171"/>
        <v>0</v>
      </c>
      <c r="W1576" s="176">
        <f t="shared" si="172"/>
        <v>0</v>
      </c>
      <c r="X1576" s="176">
        <f t="shared" si="173"/>
        <v>0</v>
      </c>
      <c r="Y1576" s="666">
        <f>VLOOKUP(H1576,'3-Productie normen'!A:S,13,FALSE)</f>
        <v>0</v>
      </c>
      <c r="Z1576" s="177"/>
      <c r="AB1576" s="138">
        <f t="shared" si="174"/>
        <v>0</v>
      </c>
    </row>
    <row r="1577" spans="1:28" ht="14.1" customHeight="1">
      <c r="A1577" s="152">
        <v>1577</v>
      </c>
      <c r="B1577" s="171" t="s">
        <v>1018</v>
      </c>
      <c r="C1577" s="570" t="s">
        <v>1901</v>
      </c>
      <c r="D1577" s="526">
        <v>0</v>
      </c>
      <c r="E1577" s="526" t="s">
        <v>1131</v>
      </c>
      <c r="F1577" s="184" t="s">
        <v>1028</v>
      </c>
      <c r="G1577" s="184" t="s">
        <v>1114</v>
      </c>
      <c r="H1577" s="180" t="s">
        <v>223</v>
      </c>
      <c r="I1577" s="184" t="s">
        <v>111</v>
      </c>
      <c r="J1577" s="649">
        <v>0</v>
      </c>
      <c r="K1577" s="484"/>
      <c r="L1577" s="484"/>
      <c r="M1577" s="484"/>
      <c r="N1577" s="174" t="s">
        <v>223</v>
      </c>
      <c r="O1577" s="174"/>
      <c r="P1577" s="174"/>
      <c r="Q1577" s="174"/>
      <c r="R1577" s="175">
        <f t="shared" si="168"/>
        <v>0</v>
      </c>
      <c r="S1577" s="175">
        <f t="shared" si="169"/>
        <v>0</v>
      </c>
      <c r="T1577" s="175">
        <f t="shared" si="170"/>
        <v>0</v>
      </c>
      <c r="U1577" s="176">
        <f>IF(N1577="nio",0,IF(N1577&gt;0,VLOOKUP(H1577,'3-Productie normen'!A:S,VLOOKUP(N1577,'3-Productie normen'!S:T,2,FALSE),FALSE)))</f>
        <v>0</v>
      </c>
      <c r="V1577" s="176">
        <f t="shared" si="171"/>
        <v>0</v>
      </c>
      <c r="W1577" s="176">
        <f t="shared" si="172"/>
        <v>0</v>
      </c>
      <c r="X1577" s="176">
        <f t="shared" si="173"/>
        <v>0</v>
      </c>
      <c r="Y1577" s="666">
        <f>VLOOKUP(H1577,'3-Productie normen'!A:S,13,FALSE)</f>
        <v>0</v>
      </c>
      <c r="Z1577" s="177"/>
      <c r="AB1577" s="138">
        <f t="shared" si="174"/>
        <v>0</v>
      </c>
    </row>
    <row r="1578" spans="1:28" ht="14.1" customHeight="1">
      <c r="A1578" s="152">
        <v>1578</v>
      </c>
      <c r="B1578" s="171" t="s">
        <v>1018</v>
      </c>
      <c r="C1578" s="570" t="s">
        <v>1901</v>
      </c>
      <c r="D1578" s="526">
        <v>0</v>
      </c>
      <c r="E1578" s="526" t="s">
        <v>1853</v>
      </c>
      <c r="F1578" s="184" t="s">
        <v>360</v>
      </c>
      <c r="G1578" s="184" t="s">
        <v>1854</v>
      </c>
      <c r="H1578" s="180" t="s">
        <v>223</v>
      </c>
      <c r="I1578" s="184" t="s">
        <v>113</v>
      </c>
      <c r="J1578" s="649">
        <v>0</v>
      </c>
      <c r="K1578" s="484"/>
      <c r="L1578" s="484"/>
      <c r="M1578" s="484"/>
      <c r="N1578" s="174" t="s">
        <v>223</v>
      </c>
      <c r="O1578" s="174"/>
      <c r="P1578" s="174"/>
      <c r="Q1578" s="174"/>
      <c r="R1578" s="175">
        <f t="shared" si="168"/>
        <v>0</v>
      </c>
      <c r="S1578" s="175">
        <f t="shared" si="169"/>
        <v>0</v>
      </c>
      <c r="T1578" s="175">
        <f t="shared" si="170"/>
        <v>0</v>
      </c>
      <c r="U1578" s="176">
        <f>IF(N1578="nio",0,IF(N1578&gt;0,VLOOKUP(H1578,'3-Productie normen'!A:S,VLOOKUP(N1578,'3-Productie normen'!S:T,2,FALSE),FALSE)))</f>
        <v>0</v>
      </c>
      <c r="V1578" s="176">
        <f t="shared" si="171"/>
        <v>0</v>
      </c>
      <c r="W1578" s="176">
        <f t="shared" si="172"/>
        <v>0</v>
      </c>
      <c r="X1578" s="176">
        <f t="shared" si="173"/>
        <v>0</v>
      </c>
      <c r="Y1578" s="666">
        <f>VLOOKUP(H1578,'3-Productie normen'!A:S,13,FALSE)</f>
        <v>0</v>
      </c>
      <c r="Z1578" s="177"/>
      <c r="AB1578" s="138">
        <f t="shared" si="174"/>
        <v>0</v>
      </c>
    </row>
    <row r="1579" spans="1:28" ht="14.1" customHeight="1">
      <c r="A1579" s="152">
        <v>1579</v>
      </c>
      <c r="B1579" s="171" t="s">
        <v>1018</v>
      </c>
      <c r="C1579" s="570" t="s">
        <v>1901</v>
      </c>
      <c r="D1579" s="526">
        <v>0</v>
      </c>
      <c r="E1579" s="526" t="s">
        <v>1855</v>
      </c>
      <c r="F1579" s="184" t="s">
        <v>1028</v>
      </c>
      <c r="G1579" s="184" t="s">
        <v>1114</v>
      </c>
      <c r="H1579" s="180" t="s">
        <v>223</v>
      </c>
      <c r="I1579" s="184" t="s">
        <v>113</v>
      </c>
      <c r="J1579" s="649">
        <v>0</v>
      </c>
      <c r="K1579" s="484"/>
      <c r="L1579" s="484"/>
      <c r="M1579" s="484"/>
      <c r="N1579" s="174" t="s">
        <v>223</v>
      </c>
      <c r="O1579" s="174"/>
      <c r="P1579" s="174"/>
      <c r="Q1579" s="174"/>
      <c r="R1579" s="175">
        <f t="shared" si="168"/>
        <v>0</v>
      </c>
      <c r="S1579" s="175">
        <f t="shared" si="169"/>
        <v>0</v>
      </c>
      <c r="T1579" s="175">
        <f t="shared" si="170"/>
        <v>0</v>
      </c>
      <c r="U1579" s="176">
        <f>IF(N1579="nio",0,IF(N1579&gt;0,VLOOKUP(H1579,'3-Productie normen'!A:S,VLOOKUP(N1579,'3-Productie normen'!S:T,2,FALSE),FALSE)))</f>
        <v>0</v>
      </c>
      <c r="V1579" s="176">
        <f t="shared" si="171"/>
        <v>0</v>
      </c>
      <c r="W1579" s="176">
        <f t="shared" si="172"/>
        <v>0</v>
      </c>
      <c r="X1579" s="176">
        <f t="shared" si="173"/>
        <v>0</v>
      </c>
      <c r="Y1579" s="666">
        <f>VLOOKUP(H1579,'3-Productie normen'!A:S,13,FALSE)</f>
        <v>0</v>
      </c>
      <c r="Z1579" s="177"/>
      <c r="AB1579" s="138">
        <f t="shared" si="174"/>
        <v>0</v>
      </c>
    </row>
    <row r="1580" spans="1:28" ht="14.1" customHeight="1">
      <c r="A1580" s="152">
        <v>1580</v>
      </c>
      <c r="B1580" s="171" t="s">
        <v>1018</v>
      </c>
      <c r="C1580" s="570" t="s">
        <v>1901</v>
      </c>
      <c r="D1580" s="526">
        <v>0</v>
      </c>
      <c r="E1580" s="526" t="s">
        <v>1084</v>
      </c>
      <c r="F1580" s="184" t="s">
        <v>1028</v>
      </c>
      <c r="G1580" s="184" t="s">
        <v>1114</v>
      </c>
      <c r="H1580" s="180" t="s">
        <v>223</v>
      </c>
      <c r="I1580" s="184" t="s">
        <v>111</v>
      </c>
      <c r="J1580" s="649">
        <v>0</v>
      </c>
      <c r="K1580" s="484"/>
      <c r="L1580" s="484"/>
      <c r="M1580" s="484"/>
      <c r="N1580" s="174" t="s">
        <v>223</v>
      </c>
      <c r="O1580" s="174"/>
      <c r="P1580" s="174"/>
      <c r="Q1580" s="174"/>
      <c r="R1580" s="175">
        <f t="shared" si="168"/>
        <v>0</v>
      </c>
      <c r="S1580" s="175">
        <f t="shared" si="169"/>
        <v>0</v>
      </c>
      <c r="T1580" s="175">
        <f t="shared" si="170"/>
        <v>0</v>
      </c>
      <c r="U1580" s="176">
        <f>IF(N1580="nio",0,IF(N1580&gt;0,VLOOKUP(H1580,'3-Productie normen'!A:S,VLOOKUP(N1580,'3-Productie normen'!S:T,2,FALSE),FALSE)))</f>
        <v>0</v>
      </c>
      <c r="V1580" s="176">
        <f t="shared" si="171"/>
        <v>0</v>
      </c>
      <c r="W1580" s="176">
        <f t="shared" si="172"/>
        <v>0</v>
      </c>
      <c r="X1580" s="176">
        <f t="shared" si="173"/>
        <v>0</v>
      </c>
      <c r="Y1580" s="666">
        <f>VLOOKUP(H1580,'3-Productie normen'!A:S,13,FALSE)</f>
        <v>0</v>
      </c>
      <c r="Z1580" s="177"/>
      <c r="AB1580" s="138">
        <f t="shared" si="174"/>
        <v>0</v>
      </c>
    </row>
    <row r="1581" spans="1:28" s="47" customFormat="1" ht="14.1" customHeight="1">
      <c r="A1581" s="152">
        <v>1581</v>
      </c>
      <c r="B1581" s="171" t="s">
        <v>1932</v>
      </c>
      <c r="C1581" s="611" t="s">
        <v>1936</v>
      </c>
      <c r="D1581" s="618" t="s">
        <v>1939</v>
      </c>
      <c r="E1581" s="544" t="s">
        <v>1940</v>
      </c>
      <c r="F1581" s="173" t="s">
        <v>1456</v>
      </c>
      <c r="G1581" s="616"/>
      <c r="H1581" s="224" t="s">
        <v>573</v>
      </c>
      <c r="I1581" s="616" t="s">
        <v>1988</v>
      </c>
      <c r="J1581" s="652">
        <v>86.3</v>
      </c>
      <c r="K1581" s="484"/>
      <c r="L1581" s="484"/>
      <c r="M1581" s="484"/>
      <c r="N1581" s="174">
        <v>52</v>
      </c>
      <c r="O1581" s="174"/>
      <c r="P1581" s="174"/>
      <c r="Q1581" s="174"/>
      <c r="R1581" s="175" t="e">
        <f t="shared" si="168"/>
        <v>#DIV/0!</v>
      </c>
      <c r="S1581" s="175">
        <f t="shared" si="169"/>
        <v>0</v>
      </c>
      <c r="T1581" s="175">
        <f t="shared" si="170"/>
        <v>0</v>
      </c>
      <c r="U1581" s="176">
        <f>IF(N1581="nio",0,IF(N1581&gt;0,VLOOKUP(H1581,'3-Productie normen'!A:S,VLOOKUP(N1581,'3-Productie normen'!S:T,2,FALSE),FALSE)))</f>
        <v>0</v>
      </c>
      <c r="V1581" s="176">
        <f t="shared" si="171"/>
        <v>0</v>
      </c>
      <c r="W1581" s="176">
        <f t="shared" si="172"/>
        <v>0</v>
      </c>
      <c r="X1581" s="176">
        <f t="shared" si="173"/>
        <v>0</v>
      </c>
      <c r="Y1581" s="666">
        <f>VLOOKUP(H1581,'3-Productie normen'!A:S,13,FALSE)</f>
        <v>6</v>
      </c>
      <c r="Z1581" s="177"/>
      <c r="AA1581" s="4"/>
      <c r="AB1581" s="138">
        <f t="shared" si="174"/>
        <v>4487.5999999999995</v>
      </c>
    </row>
    <row r="1582" spans="1:28" ht="14.1" customHeight="1">
      <c r="A1582" s="152">
        <v>1582</v>
      </c>
      <c r="B1582" s="171" t="s">
        <v>1933</v>
      </c>
      <c r="C1582" s="611" t="s">
        <v>1937</v>
      </c>
      <c r="D1582" s="618" t="s">
        <v>1941</v>
      </c>
      <c r="E1582" s="544">
        <v>10</v>
      </c>
      <c r="F1582" s="173" t="s">
        <v>355</v>
      </c>
      <c r="G1582" s="184"/>
      <c r="H1582" s="180" t="s">
        <v>223</v>
      </c>
      <c r="I1582" s="616" t="s">
        <v>114</v>
      </c>
      <c r="J1582" s="653">
        <v>6.74</v>
      </c>
      <c r="K1582" s="484"/>
      <c r="L1582" s="484"/>
      <c r="M1582" s="484"/>
      <c r="N1582" s="174" t="s">
        <v>223</v>
      </c>
      <c r="O1582" s="174"/>
      <c r="P1582" s="174"/>
      <c r="Q1582" s="174"/>
      <c r="R1582" s="175">
        <f t="shared" si="168"/>
        <v>0</v>
      </c>
      <c r="S1582" s="175">
        <f t="shared" si="169"/>
        <v>0</v>
      </c>
      <c r="T1582" s="175">
        <f t="shared" si="170"/>
        <v>0</v>
      </c>
      <c r="U1582" s="176">
        <f>IF(N1582="nio",0,IF(N1582&gt;0,VLOOKUP(H1582,'3-Productie normen'!A:S,VLOOKUP(N1582,'3-Productie normen'!S:T,2,FALSE),FALSE)))</f>
        <v>0</v>
      </c>
      <c r="V1582" s="176">
        <f t="shared" si="171"/>
        <v>0</v>
      </c>
      <c r="W1582" s="176">
        <f t="shared" si="172"/>
        <v>0</v>
      </c>
      <c r="X1582" s="176">
        <f t="shared" si="173"/>
        <v>0</v>
      </c>
      <c r="Y1582" s="666">
        <f>VLOOKUP(H1582,'3-Productie normen'!A:S,13,FALSE)</f>
        <v>0</v>
      </c>
      <c r="Z1582" s="177"/>
      <c r="AB1582" s="138">
        <f t="shared" si="174"/>
        <v>0</v>
      </c>
    </row>
    <row r="1583" spans="1:28" ht="14.1" customHeight="1">
      <c r="A1583" s="152">
        <v>1583</v>
      </c>
      <c r="B1583" s="171" t="s">
        <v>1933</v>
      </c>
      <c r="C1583" s="611" t="s">
        <v>1937</v>
      </c>
      <c r="D1583" s="618" t="s">
        <v>1941</v>
      </c>
      <c r="E1583" s="544">
        <v>11</v>
      </c>
      <c r="F1583" s="173" t="s">
        <v>906</v>
      </c>
      <c r="G1583" s="184"/>
      <c r="H1583" s="180" t="s">
        <v>223</v>
      </c>
      <c r="I1583" s="616"/>
      <c r="J1583" s="653">
        <v>2.7</v>
      </c>
      <c r="K1583" s="484"/>
      <c r="L1583" s="484"/>
      <c r="M1583" s="484"/>
      <c r="N1583" s="174" t="s">
        <v>223</v>
      </c>
      <c r="O1583" s="174"/>
      <c r="P1583" s="174"/>
      <c r="Q1583" s="174"/>
      <c r="R1583" s="175">
        <f t="shared" si="168"/>
        <v>0</v>
      </c>
      <c r="S1583" s="175">
        <f t="shared" si="169"/>
        <v>0</v>
      </c>
      <c r="T1583" s="175">
        <f t="shared" si="170"/>
        <v>0</v>
      </c>
      <c r="U1583" s="176">
        <f>IF(N1583="nio",0,IF(N1583&gt;0,VLOOKUP(H1583,'3-Productie normen'!A:S,VLOOKUP(N1583,'3-Productie normen'!S:T,2,FALSE),FALSE)))</f>
        <v>0</v>
      </c>
      <c r="V1583" s="176">
        <f t="shared" si="171"/>
        <v>0</v>
      </c>
      <c r="W1583" s="176">
        <f t="shared" si="172"/>
        <v>0</v>
      </c>
      <c r="X1583" s="176">
        <f t="shared" si="173"/>
        <v>0</v>
      </c>
      <c r="Y1583" s="666">
        <f>VLOOKUP(H1583,'3-Productie normen'!A:S,13,FALSE)</f>
        <v>0</v>
      </c>
      <c r="Z1583" s="177"/>
      <c r="AB1583" s="138">
        <f t="shared" si="174"/>
        <v>0</v>
      </c>
    </row>
    <row r="1584" spans="1:28" ht="14.1" customHeight="1">
      <c r="A1584" s="152">
        <v>1584</v>
      </c>
      <c r="B1584" s="171" t="s">
        <v>1933</v>
      </c>
      <c r="C1584" s="611" t="s">
        <v>1937</v>
      </c>
      <c r="D1584" s="618" t="s">
        <v>1941</v>
      </c>
      <c r="E1584" s="544">
        <v>12</v>
      </c>
      <c r="F1584" s="173" t="s">
        <v>1078</v>
      </c>
      <c r="G1584" s="184"/>
      <c r="H1584" s="180" t="s">
        <v>223</v>
      </c>
      <c r="I1584" s="616" t="s">
        <v>111</v>
      </c>
      <c r="J1584" s="653">
        <v>47.5</v>
      </c>
      <c r="K1584" s="484"/>
      <c r="L1584" s="484"/>
      <c r="M1584" s="484"/>
      <c r="N1584" s="174" t="s">
        <v>223</v>
      </c>
      <c r="O1584" s="174"/>
      <c r="P1584" s="174"/>
      <c r="Q1584" s="174"/>
      <c r="R1584" s="175">
        <f t="shared" si="168"/>
        <v>0</v>
      </c>
      <c r="S1584" s="175">
        <f t="shared" si="169"/>
        <v>0</v>
      </c>
      <c r="T1584" s="175">
        <f t="shared" si="170"/>
        <v>0</v>
      </c>
      <c r="U1584" s="176">
        <f>IF(N1584="nio",0,IF(N1584&gt;0,VLOOKUP(H1584,'3-Productie normen'!A:S,VLOOKUP(N1584,'3-Productie normen'!S:T,2,FALSE),FALSE)))</f>
        <v>0</v>
      </c>
      <c r="V1584" s="176">
        <f t="shared" si="171"/>
        <v>0</v>
      </c>
      <c r="W1584" s="176">
        <f t="shared" si="172"/>
        <v>0</v>
      </c>
      <c r="X1584" s="176">
        <f t="shared" si="173"/>
        <v>0</v>
      </c>
      <c r="Y1584" s="666">
        <f>VLOOKUP(H1584,'3-Productie normen'!A:S,13,FALSE)</f>
        <v>0</v>
      </c>
      <c r="Z1584" s="177"/>
      <c r="AB1584" s="138">
        <f t="shared" si="174"/>
        <v>0</v>
      </c>
    </row>
    <row r="1585" spans="1:28" ht="14.1" customHeight="1">
      <c r="A1585" s="152">
        <v>1585</v>
      </c>
      <c r="B1585" s="171" t="s">
        <v>1933</v>
      </c>
      <c r="C1585" s="611" t="s">
        <v>1937</v>
      </c>
      <c r="D1585" s="618" t="s">
        <v>1941</v>
      </c>
      <c r="E1585" s="630" t="s">
        <v>1942</v>
      </c>
      <c r="F1585" s="173"/>
      <c r="G1585" s="184"/>
      <c r="H1585" s="180" t="s">
        <v>223</v>
      </c>
      <c r="I1585" s="616"/>
      <c r="J1585" s="653">
        <v>10.9</v>
      </c>
      <c r="K1585" s="484"/>
      <c r="L1585" s="484"/>
      <c r="M1585" s="484"/>
      <c r="N1585" s="174" t="s">
        <v>223</v>
      </c>
      <c r="O1585" s="174"/>
      <c r="P1585" s="174"/>
      <c r="Q1585" s="174"/>
      <c r="R1585" s="175">
        <f t="shared" si="168"/>
        <v>0</v>
      </c>
      <c r="S1585" s="175">
        <f t="shared" si="169"/>
        <v>0</v>
      </c>
      <c r="T1585" s="175">
        <f t="shared" si="170"/>
        <v>0</v>
      </c>
      <c r="U1585" s="176">
        <f>IF(N1585="nio",0,IF(N1585&gt;0,VLOOKUP(H1585,'3-Productie normen'!A:S,VLOOKUP(N1585,'3-Productie normen'!S:T,2,FALSE),FALSE)))</f>
        <v>0</v>
      </c>
      <c r="V1585" s="176">
        <f t="shared" si="171"/>
        <v>0</v>
      </c>
      <c r="W1585" s="176">
        <f t="shared" si="172"/>
        <v>0</v>
      </c>
      <c r="X1585" s="176">
        <f t="shared" si="173"/>
        <v>0</v>
      </c>
      <c r="Y1585" s="666">
        <f>VLOOKUP(H1585,'3-Productie normen'!A:S,13,FALSE)</f>
        <v>0</v>
      </c>
      <c r="Z1585" s="177"/>
      <c r="AB1585" s="138">
        <f t="shared" si="174"/>
        <v>0</v>
      </c>
    </row>
    <row r="1586" spans="1:28" ht="14.1" customHeight="1">
      <c r="A1586" s="152">
        <v>1586</v>
      </c>
      <c r="B1586" s="171" t="s">
        <v>1933</v>
      </c>
      <c r="C1586" s="611" t="s">
        <v>1937</v>
      </c>
      <c r="D1586" s="618" t="s">
        <v>1941</v>
      </c>
      <c r="E1586" s="544">
        <v>13</v>
      </c>
      <c r="F1586" s="173" t="s">
        <v>1841</v>
      </c>
      <c r="G1586" s="184"/>
      <c r="H1586" s="133" t="s">
        <v>18</v>
      </c>
      <c r="I1586" s="616" t="s">
        <v>1992</v>
      </c>
      <c r="J1586" s="653">
        <v>10.57</v>
      </c>
      <c r="K1586" s="484"/>
      <c r="L1586" s="484"/>
      <c r="M1586" s="484"/>
      <c r="N1586" s="174">
        <v>255</v>
      </c>
      <c r="O1586" s="174"/>
      <c r="P1586" s="174"/>
      <c r="Q1586" s="174"/>
      <c r="R1586" s="175" t="e">
        <f t="shared" si="168"/>
        <v>#DIV/0!</v>
      </c>
      <c r="S1586" s="175">
        <f t="shared" si="169"/>
        <v>0</v>
      </c>
      <c r="T1586" s="175">
        <f t="shared" si="170"/>
        <v>0</v>
      </c>
      <c r="U1586" s="176">
        <f>IF(N1586="nio",0,IF(N1586&gt;0,VLOOKUP(H1586,'3-Productie normen'!A:S,VLOOKUP(N1586,'3-Productie normen'!S:T,2,FALSE),FALSE)))</f>
        <v>0</v>
      </c>
      <c r="V1586" s="176">
        <f t="shared" si="171"/>
        <v>0</v>
      </c>
      <c r="W1586" s="176">
        <f t="shared" si="172"/>
        <v>0</v>
      </c>
      <c r="X1586" s="176">
        <f t="shared" si="173"/>
        <v>0</v>
      </c>
      <c r="Y1586" s="666">
        <f>VLOOKUP(H1586,'3-Productie normen'!A:S,13,FALSE)</f>
        <v>3</v>
      </c>
      <c r="Z1586" s="177"/>
      <c r="AB1586" s="138">
        <f t="shared" si="174"/>
        <v>2695.35</v>
      </c>
    </row>
    <row r="1587" spans="1:28" ht="14.1" customHeight="1">
      <c r="A1587" s="152">
        <v>1587</v>
      </c>
      <c r="B1587" s="171" t="s">
        <v>1933</v>
      </c>
      <c r="C1587" s="611" t="s">
        <v>1937</v>
      </c>
      <c r="D1587" s="618" t="s">
        <v>1941</v>
      </c>
      <c r="E1587" s="544">
        <v>14</v>
      </c>
      <c r="F1587" s="173"/>
      <c r="G1587" s="184"/>
      <c r="H1587" s="180" t="s">
        <v>223</v>
      </c>
      <c r="I1587" s="616"/>
      <c r="J1587" s="653">
        <v>2.9</v>
      </c>
      <c r="K1587" s="484"/>
      <c r="L1587" s="484"/>
      <c r="M1587" s="484"/>
      <c r="N1587" s="174" t="s">
        <v>223</v>
      </c>
      <c r="O1587" s="174"/>
      <c r="P1587" s="174"/>
      <c r="Q1587" s="174"/>
      <c r="R1587" s="175">
        <f t="shared" si="168"/>
        <v>0</v>
      </c>
      <c r="S1587" s="175">
        <f t="shared" si="169"/>
        <v>0</v>
      </c>
      <c r="T1587" s="175">
        <f t="shared" si="170"/>
        <v>0</v>
      </c>
      <c r="U1587" s="176">
        <f>IF(N1587="nio",0,IF(N1587&gt;0,VLOOKUP(H1587,'3-Productie normen'!A:S,VLOOKUP(N1587,'3-Productie normen'!S:T,2,FALSE),FALSE)))</f>
        <v>0</v>
      </c>
      <c r="V1587" s="176">
        <f t="shared" si="171"/>
        <v>0</v>
      </c>
      <c r="W1587" s="176">
        <f t="shared" si="172"/>
        <v>0</v>
      </c>
      <c r="X1587" s="176">
        <f t="shared" si="173"/>
        <v>0</v>
      </c>
      <c r="Y1587" s="666">
        <f>VLOOKUP(H1587,'3-Productie normen'!A:S,13,FALSE)</f>
        <v>0</v>
      </c>
      <c r="Z1587" s="177"/>
      <c r="AB1587" s="138">
        <f t="shared" si="174"/>
        <v>0</v>
      </c>
    </row>
    <row r="1588" spans="1:28" ht="14.1" customHeight="1">
      <c r="A1588" s="152">
        <v>1588</v>
      </c>
      <c r="B1588" s="171" t="s">
        <v>1933</v>
      </c>
      <c r="C1588" s="611" t="s">
        <v>1937</v>
      </c>
      <c r="D1588" s="618" t="s">
        <v>1941</v>
      </c>
      <c r="E1588" s="544">
        <v>16</v>
      </c>
      <c r="F1588" s="173"/>
      <c r="G1588" s="184"/>
      <c r="H1588" s="180" t="s">
        <v>223</v>
      </c>
      <c r="I1588" s="616"/>
      <c r="J1588" s="653">
        <v>4.6100000000000003</v>
      </c>
      <c r="K1588" s="484"/>
      <c r="L1588" s="484"/>
      <c r="M1588" s="484"/>
      <c r="N1588" s="174" t="s">
        <v>223</v>
      </c>
      <c r="O1588" s="174"/>
      <c r="P1588" s="174"/>
      <c r="Q1588" s="174"/>
      <c r="R1588" s="175">
        <f t="shared" si="168"/>
        <v>0</v>
      </c>
      <c r="S1588" s="175">
        <f t="shared" si="169"/>
        <v>0</v>
      </c>
      <c r="T1588" s="175">
        <f t="shared" si="170"/>
        <v>0</v>
      </c>
      <c r="U1588" s="176">
        <f>IF(N1588="nio",0,IF(N1588&gt;0,VLOOKUP(H1588,'3-Productie normen'!A:S,VLOOKUP(N1588,'3-Productie normen'!S:T,2,FALSE),FALSE)))</f>
        <v>0</v>
      </c>
      <c r="V1588" s="176">
        <f t="shared" si="171"/>
        <v>0</v>
      </c>
      <c r="W1588" s="176">
        <f t="shared" si="172"/>
        <v>0</v>
      </c>
      <c r="X1588" s="176">
        <f t="shared" si="173"/>
        <v>0</v>
      </c>
      <c r="Y1588" s="666">
        <f>VLOOKUP(H1588,'3-Productie normen'!A:S,13,FALSE)</f>
        <v>0</v>
      </c>
      <c r="Z1588" s="177"/>
      <c r="AB1588" s="138">
        <f t="shared" si="174"/>
        <v>0</v>
      </c>
    </row>
    <row r="1589" spans="1:28" ht="14.1" customHeight="1">
      <c r="A1589" s="152">
        <v>1589</v>
      </c>
      <c r="B1589" s="171" t="s">
        <v>1933</v>
      </c>
      <c r="C1589" s="611" t="s">
        <v>1937</v>
      </c>
      <c r="D1589" s="618" t="s">
        <v>1941</v>
      </c>
      <c r="E1589" s="544" t="s">
        <v>1259</v>
      </c>
      <c r="F1589" s="173"/>
      <c r="G1589" s="184"/>
      <c r="H1589" s="180" t="s">
        <v>223</v>
      </c>
      <c r="I1589" s="616"/>
      <c r="J1589" s="653">
        <v>14.1</v>
      </c>
      <c r="K1589" s="484"/>
      <c r="L1589" s="484"/>
      <c r="M1589" s="484"/>
      <c r="N1589" s="174" t="s">
        <v>223</v>
      </c>
      <c r="O1589" s="174"/>
      <c r="P1589" s="174"/>
      <c r="Q1589" s="174"/>
      <c r="R1589" s="175">
        <f t="shared" si="168"/>
        <v>0</v>
      </c>
      <c r="S1589" s="175">
        <f t="shared" si="169"/>
        <v>0</v>
      </c>
      <c r="T1589" s="175">
        <f t="shared" si="170"/>
        <v>0</v>
      </c>
      <c r="U1589" s="176">
        <f>IF(N1589="nio",0,IF(N1589&gt;0,VLOOKUP(H1589,'3-Productie normen'!A:S,VLOOKUP(N1589,'3-Productie normen'!S:T,2,FALSE),FALSE)))</f>
        <v>0</v>
      </c>
      <c r="V1589" s="176">
        <f t="shared" si="171"/>
        <v>0</v>
      </c>
      <c r="W1589" s="176">
        <f t="shared" si="172"/>
        <v>0</v>
      </c>
      <c r="X1589" s="176">
        <f t="shared" si="173"/>
        <v>0</v>
      </c>
      <c r="Y1589" s="666">
        <f>VLOOKUP(H1589,'3-Productie normen'!A:S,13,FALSE)</f>
        <v>0</v>
      </c>
      <c r="Z1589" s="177"/>
      <c r="AB1589" s="138">
        <f t="shared" si="174"/>
        <v>0</v>
      </c>
    </row>
    <row r="1590" spans="1:28" ht="14.1" customHeight="1">
      <c r="A1590" s="152">
        <v>1590</v>
      </c>
      <c r="B1590" s="171" t="s">
        <v>1933</v>
      </c>
      <c r="C1590" s="611" t="s">
        <v>1937</v>
      </c>
      <c r="D1590" s="618" t="s">
        <v>1941</v>
      </c>
      <c r="E1590" s="544" t="s">
        <v>1943</v>
      </c>
      <c r="F1590" s="173"/>
      <c r="G1590" s="184"/>
      <c r="H1590" s="180" t="s">
        <v>223</v>
      </c>
      <c r="I1590" s="616"/>
      <c r="J1590" s="653">
        <v>15</v>
      </c>
      <c r="K1590" s="484"/>
      <c r="L1590" s="484"/>
      <c r="M1590" s="484"/>
      <c r="N1590" s="174" t="s">
        <v>223</v>
      </c>
      <c r="O1590" s="174"/>
      <c r="P1590" s="174"/>
      <c r="Q1590" s="174"/>
      <c r="R1590" s="175">
        <f t="shared" si="168"/>
        <v>0</v>
      </c>
      <c r="S1590" s="175">
        <f t="shared" si="169"/>
        <v>0</v>
      </c>
      <c r="T1590" s="175">
        <f t="shared" si="170"/>
        <v>0</v>
      </c>
      <c r="U1590" s="176">
        <f>IF(N1590="nio",0,IF(N1590&gt;0,VLOOKUP(H1590,'3-Productie normen'!A:S,VLOOKUP(N1590,'3-Productie normen'!S:T,2,FALSE),FALSE)))</f>
        <v>0</v>
      </c>
      <c r="V1590" s="176">
        <f t="shared" si="171"/>
        <v>0</v>
      </c>
      <c r="W1590" s="176">
        <f t="shared" si="172"/>
        <v>0</v>
      </c>
      <c r="X1590" s="176">
        <f t="shared" si="173"/>
        <v>0</v>
      </c>
      <c r="Y1590" s="666">
        <f>VLOOKUP(H1590,'3-Productie normen'!A:S,13,FALSE)</f>
        <v>0</v>
      </c>
      <c r="Z1590" s="177"/>
      <c r="AB1590" s="138">
        <f t="shared" si="174"/>
        <v>0</v>
      </c>
    </row>
    <row r="1591" spans="1:28" ht="14.1" customHeight="1">
      <c r="A1591" s="152">
        <v>1591</v>
      </c>
      <c r="B1591" s="171" t="s">
        <v>1933</v>
      </c>
      <c r="C1591" s="611" t="s">
        <v>1937</v>
      </c>
      <c r="D1591" s="618" t="s">
        <v>1941</v>
      </c>
      <c r="E1591" s="544" t="s">
        <v>1944</v>
      </c>
      <c r="F1591" s="173"/>
      <c r="G1591" s="184"/>
      <c r="H1591" s="184" t="s">
        <v>223</v>
      </c>
      <c r="I1591" s="616"/>
      <c r="J1591" s="653">
        <v>3.7</v>
      </c>
      <c r="K1591" s="484"/>
      <c r="L1591" s="484"/>
      <c r="M1591" s="484"/>
      <c r="N1591" s="174" t="s">
        <v>223</v>
      </c>
      <c r="O1591" s="174"/>
      <c r="P1591" s="174"/>
      <c r="Q1591" s="174"/>
      <c r="R1591" s="175">
        <f t="shared" si="168"/>
        <v>0</v>
      </c>
      <c r="S1591" s="175">
        <f t="shared" si="169"/>
        <v>0</v>
      </c>
      <c r="T1591" s="175">
        <f t="shared" si="170"/>
        <v>0</v>
      </c>
      <c r="U1591" s="176">
        <f>IF(N1591="nio",0,IF(N1591&gt;0,VLOOKUP(H1591,'3-Productie normen'!A:S,VLOOKUP(N1591,'3-Productie normen'!S:T,2,FALSE),FALSE)))</f>
        <v>0</v>
      </c>
      <c r="V1591" s="176">
        <f t="shared" si="171"/>
        <v>0</v>
      </c>
      <c r="W1591" s="176">
        <f t="shared" si="172"/>
        <v>0</v>
      </c>
      <c r="X1591" s="176">
        <f t="shared" si="173"/>
        <v>0</v>
      </c>
      <c r="Y1591" s="666">
        <f>VLOOKUP(H1591,'3-Productie normen'!A:S,13,FALSE)</f>
        <v>0</v>
      </c>
      <c r="Z1591" s="177"/>
      <c r="AB1591" s="138">
        <f t="shared" si="174"/>
        <v>0</v>
      </c>
    </row>
    <row r="1592" spans="1:28" ht="14.1" customHeight="1">
      <c r="A1592" s="152">
        <v>1592</v>
      </c>
      <c r="B1592" s="171" t="s">
        <v>1933</v>
      </c>
      <c r="C1592" s="611" t="s">
        <v>1937</v>
      </c>
      <c r="D1592" s="618" t="s">
        <v>1941</v>
      </c>
      <c r="E1592" s="544" t="s">
        <v>1945</v>
      </c>
      <c r="F1592" s="173" t="s">
        <v>309</v>
      </c>
      <c r="G1592" s="184"/>
      <c r="H1592" s="133" t="s">
        <v>18</v>
      </c>
      <c r="I1592" s="616" t="s">
        <v>113</v>
      </c>
      <c r="J1592" s="653">
        <v>1.7</v>
      </c>
      <c r="K1592" s="484"/>
      <c r="L1592" s="484"/>
      <c r="M1592" s="484"/>
      <c r="N1592" s="174">
        <v>255</v>
      </c>
      <c r="O1592" s="174"/>
      <c r="P1592" s="174"/>
      <c r="Q1592" s="174"/>
      <c r="R1592" s="175" t="e">
        <f t="shared" si="168"/>
        <v>#DIV/0!</v>
      </c>
      <c r="S1592" s="175">
        <f t="shared" si="169"/>
        <v>0</v>
      </c>
      <c r="T1592" s="175">
        <f t="shared" si="170"/>
        <v>0</v>
      </c>
      <c r="U1592" s="176">
        <f>IF(N1592="nio",0,IF(N1592&gt;0,VLOOKUP(H1592,'3-Productie normen'!A:S,VLOOKUP(N1592,'3-Productie normen'!S:T,2,FALSE),FALSE)))</f>
        <v>0</v>
      </c>
      <c r="V1592" s="176">
        <f t="shared" si="171"/>
        <v>0</v>
      </c>
      <c r="W1592" s="176">
        <f t="shared" si="172"/>
        <v>0</v>
      </c>
      <c r="X1592" s="176">
        <f t="shared" si="173"/>
        <v>0</v>
      </c>
      <c r="Y1592" s="666">
        <f>VLOOKUP(H1592,'3-Productie normen'!A:S,13,FALSE)</f>
        <v>3</v>
      </c>
      <c r="Z1592" s="177"/>
      <c r="AB1592" s="138">
        <f t="shared" si="174"/>
        <v>433.5</v>
      </c>
    </row>
    <row r="1593" spans="1:28" ht="14.1" customHeight="1">
      <c r="A1593" s="152">
        <v>1593</v>
      </c>
      <c r="B1593" s="171" t="s">
        <v>1933</v>
      </c>
      <c r="C1593" s="611" t="s">
        <v>1937</v>
      </c>
      <c r="D1593" s="618" t="s">
        <v>1941</v>
      </c>
      <c r="E1593" s="544" t="s">
        <v>1946</v>
      </c>
      <c r="F1593" s="173" t="s">
        <v>2154</v>
      </c>
      <c r="G1593" s="184"/>
      <c r="H1593" s="184" t="s">
        <v>234</v>
      </c>
      <c r="I1593" s="616" t="s">
        <v>320</v>
      </c>
      <c r="J1593" s="653">
        <v>16.7</v>
      </c>
      <c r="K1593" s="484"/>
      <c r="L1593" s="484"/>
      <c r="M1593" s="484"/>
      <c r="N1593" s="174">
        <v>255</v>
      </c>
      <c r="O1593" s="174"/>
      <c r="P1593" s="174"/>
      <c r="Q1593" s="174"/>
      <c r="R1593" s="175" t="e">
        <f t="shared" si="168"/>
        <v>#DIV/0!</v>
      </c>
      <c r="S1593" s="175">
        <f t="shared" si="169"/>
        <v>0</v>
      </c>
      <c r="T1593" s="175">
        <f t="shared" si="170"/>
        <v>0</v>
      </c>
      <c r="U1593" s="176">
        <f>IF(N1593="nio",0,IF(N1593&gt;0,VLOOKUP(H1593,'3-Productie normen'!A:S,VLOOKUP(N1593,'3-Productie normen'!S:T,2,FALSE),FALSE)))</f>
        <v>0</v>
      </c>
      <c r="V1593" s="176">
        <f t="shared" si="171"/>
        <v>0</v>
      </c>
      <c r="W1593" s="176">
        <f t="shared" si="172"/>
        <v>0</v>
      </c>
      <c r="X1593" s="176">
        <f t="shared" si="173"/>
        <v>0</v>
      </c>
      <c r="Y1593" s="666">
        <f>VLOOKUP(H1593,'3-Productie normen'!A:S,13,FALSE)</f>
        <v>1</v>
      </c>
      <c r="Z1593" s="177"/>
      <c r="AB1593" s="138">
        <f t="shared" si="174"/>
        <v>4258.5</v>
      </c>
    </row>
    <row r="1594" spans="1:28" ht="14.1" customHeight="1">
      <c r="A1594" s="152">
        <v>1594</v>
      </c>
      <c r="B1594" s="171" t="s">
        <v>1933</v>
      </c>
      <c r="C1594" s="611" t="s">
        <v>1937</v>
      </c>
      <c r="D1594" s="618" t="s">
        <v>1941</v>
      </c>
      <c r="E1594" s="544">
        <v>17</v>
      </c>
      <c r="F1594" s="173" t="s">
        <v>2154</v>
      </c>
      <c r="G1594" s="184"/>
      <c r="H1594" s="184" t="s">
        <v>234</v>
      </c>
      <c r="I1594" s="616" t="s">
        <v>320</v>
      </c>
      <c r="J1594" s="653">
        <v>16.600000000000001</v>
      </c>
      <c r="K1594" s="484"/>
      <c r="L1594" s="484"/>
      <c r="M1594" s="484"/>
      <c r="N1594" s="174">
        <v>255</v>
      </c>
      <c r="O1594" s="174"/>
      <c r="P1594" s="174"/>
      <c r="Q1594" s="174"/>
      <c r="R1594" s="175" t="e">
        <f t="shared" si="168"/>
        <v>#DIV/0!</v>
      </c>
      <c r="S1594" s="175">
        <f t="shared" si="169"/>
        <v>0</v>
      </c>
      <c r="T1594" s="175">
        <f t="shared" si="170"/>
        <v>0</v>
      </c>
      <c r="U1594" s="176">
        <f>IF(N1594="nio",0,IF(N1594&gt;0,VLOOKUP(H1594,'3-Productie normen'!A:S,VLOOKUP(N1594,'3-Productie normen'!S:T,2,FALSE),FALSE)))</f>
        <v>0</v>
      </c>
      <c r="V1594" s="176">
        <f t="shared" si="171"/>
        <v>0</v>
      </c>
      <c r="W1594" s="176">
        <f t="shared" si="172"/>
        <v>0</v>
      </c>
      <c r="X1594" s="176">
        <f t="shared" si="173"/>
        <v>0</v>
      </c>
      <c r="Y1594" s="666">
        <f>VLOOKUP(H1594,'3-Productie normen'!A:S,13,FALSE)</f>
        <v>1</v>
      </c>
      <c r="Z1594" s="177"/>
      <c r="AB1594" s="138">
        <f t="shared" si="174"/>
        <v>4233</v>
      </c>
    </row>
    <row r="1595" spans="1:28" ht="14.1" customHeight="1">
      <c r="A1595" s="152">
        <v>1595</v>
      </c>
      <c r="B1595" s="171" t="s">
        <v>1933</v>
      </c>
      <c r="C1595" s="611" t="s">
        <v>1937</v>
      </c>
      <c r="D1595" s="618" t="s">
        <v>1941</v>
      </c>
      <c r="E1595" s="544" t="s">
        <v>1947</v>
      </c>
      <c r="F1595" s="173" t="s">
        <v>2154</v>
      </c>
      <c r="G1595" s="184"/>
      <c r="H1595" s="184" t="s">
        <v>234</v>
      </c>
      <c r="I1595" s="616" t="s">
        <v>320</v>
      </c>
      <c r="J1595" s="653">
        <v>15.3</v>
      </c>
      <c r="K1595" s="484"/>
      <c r="L1595" s="484"/>
      <c r="M1595" s="484"/>
      <c r="N1595" s="174">
        <v>255</v>
      </c>
      <c r="O1595" s="174"/>
      <c r="P1595" s="174"/>
      <c r="Q1595" s="174"/>
      <c r="R1595" s="175" t="e">
        <f t="shared" si="168"/>
        <v>#DIV/0!</v>
      </c>
      <c r="S1595" s="175">
        <f t="shared" si="169"/>
        <v>0</v>
      </c>
      <c r="T1595" s="175">
        <f t="shared" si="170"/>
        <v>0</v>
      </c>
      <c r="U1595" s="176">
        <f>IF(N1595="nio",0,IF(N1595&gt;0,VLOOKUP(H1595,'3-Productie normen'!A:S,VLOOKUP(N1595,'3-Productie normen'!S:T,2,FALSE),FALSE)))</f>
        <v>0</v>
      </c>
      <c r="V1595" s="176">
        <f t="shared" si="171"/>
        <v>0</v>
      </c>
      <c r="W1595" s="176">
        <f t="shared" si="172"/>
        <v>0</v>
      </c>
      <c r="X1595" s="176">
        <f t="shared" si="173"/>
        <v>0</v>
      </c>
      <c r="Y1595" s="666">
        <f>VLOOKUP(H1595,'3-Productie normen'!A:S,13,FALSE)</f>
        <v>1</v>
      </c>
      <c r="Z1595" s="177"/>
      <c r="AB1595" s="138">
        <f t="shared" si="174"/>
        <v>3901.5</v>
      </c>
    </row>
    <row r="1596" spans="1:28" ht="14.1" customHeight="1">
      <c r="A1596" s="152">
        <v>1596</v>
      </c>
      <c r="B1596" s="171" t="s">
        <v>1933</v>
      </c>
      <c r="C1596" s="611" t="s">
        <v>1937</v>
      </c>
      <c r="D1596" s="618" t="s">
        <v>1941</v>
      </c>
      <c r="E1596" s="544" t="s">
        <v>1948</v>
      </c>
      <c r="F1596" s="173" t="s">
        <v>2154</v>
      </c>
      <c r="G1596" s="184"/>
      <c r="H1596" s="184" t="s">
        <v>234</v>
      </c>
      <c r="I1596" s="616" t="s">
        <v>320</v>
      </c>
      <c r="J1596" s="653">
        <v>13</v>
      </c>
      <c r="K1596" s="484"/>
      <c r="L1596" s="484"/>
      <c r="M1596" s="484"/>
      <c r="N1596" s="174">
        <v>255</v>
      </c>
      <c r="O1596" s="174"/>
      <c r="P1596" s="174"/>
      <c r="Q1596" s="174"/>
      <c r="R1596" s="175" t="e">
        <f t="shared" si="168"/>
        <v>#DIV/0!</v>
      </c>
      <c r="S1596" s="175">
        <f t="shared" si="169"/>
        <v>0</v>
      </c>
      <c r="T1596" s="175">
        <f t="shared" si="170"/>
        <v>0</v>
      </c>
      <c r="U1596" s="176">
        <f>IF(N1596="nio",0,IF(N1596&gt;0,VLOOKUP(H1596,'3-Productie normen'!A:S,VLOOKUP(N1596,'3-Productie normen'!S:T,2,FALSE),FALSE)))</f>
        <v>0</v>
      </c>
      <c r="V1596" s="176">
        <f t="shared" si="171"/>
        <v>0</v>
      </c>
      <c r="W1596" s="176">
        <f t="shared" si="172"/>
        <v>0</v>
      </c>
      <c r="X1596" s="176">
        <f t="shared" si="173"/>
        <v>0</v>
      </c>
      <c r="Y1596" s="666">
        <f>VLOOKUP(H1596,'3-Productie normen'!A:S,13,FALSE)</f>
        <v>1</v>
      </c>
      <c r="Z1596" s="177"/>
      <c r="AB1596" s="138">
        <f t="shared" si="174"/>
        <v>3315</v>
      </c>
    </row>
    <row r="1597" spans="1:28" ht="14.1" customHeight="1">
      <c r="A1597" s="152">
        <v>1597</v>
      </c>
      <c r="B1597" s="171" t="s">
        <v>1933</v>
      </c>
      <c r="C1597" s="611" t="s">
        <v>1937</v>
      </c>
      <c r="D1597" s="618" t="s">
        <v>1941</v>
      </c>
      <c r="E1597" s="544" t="s">
        <v>1949</v>
      </c>
      <c r="F1597" s="173" t="s">
        <v>2154</v>
      </c>
      <c r="G1597" s="184"/>
      <c r="H1597" s="184" t="s">
        <v>234</v>
      </c>
      <c r="I1597" s="616" t="s">
        <v>320</v>
      </c>
      <c r="J1597" s="653">
        <v>44.8</v>
      </c>
      <c r="K1597" s="484"/>
      <c r="L1597" s="484"/>
      <c r="M1597" s="484"/>
      <c r="N1597" s="174">
        <v>255</v>
      </c>
      <c r="O1597" s="174"/>
      <c r="P1597" s="174"/>
      <c r="Q1597" s="174"/>
      <c r="R1597" s="175" t="e">
        <f t="shared" si="168"/>
        <v>#DIV/0!</v>
      </c>
      <c r="S1597" s="175">
        <f t="shared" si="169"/>
        <v>0</v>
      </c>
      <c r="T1597" s="175">
        <f t="shared" si="170"/>
        <v>0</v>
      </c>
      <c r="U1597" s="176">
        <f>IF(N1597="nio",0,IF(N1597&gt;0,VLOOKUP(H1597,'3-Productie normen'!A:S,VLOOKUP(N1597,'3-Productie normen'!S:T,2,FALSE),FALSE)))</f>
        <v>0</v>
      </c>
      <c r="V1597" s="176">
        <f t="shared" si="171"/>
        <v>0</v>
      </c>
      <c r="W1597" s="176">
        <f t="shared" si="172"/>
        <v>0</v>
      </c>
      <c r="X1597" s="176">
        <f t="shared" si="173"/>
        <v>0</v>
      </c>
      <c r="Y1597" s="666">
        <f>VLOOKUP(H1597,'3-Productie normen'!A:S,13,FALSE)</f>
        <v>1</v>
      </c>
      <c r="Z1597" s="177"/>
      <c r="AB1597" s="138">
        <f t="shared" si="174"/>
        <v>11424</v>
      </c>
    </row>
    <row r="1598" spans="1:28" ht="14.1" customHeight="1">
      <c r="A1598" s="152">
        <v>1598</v>
      </c>
      <c r="B1598" s="171" t="s">
        <v>1933</v>
      </c>
      <c r="C1598" s="611" t="s">
        <v>1937</v>
      </c>
      <c r="D1598" s="618" t="s">
        <v>1950</v>
      </c>
      <c r="E1598" s="631">
        <v>5</v>
      </c>
      <c r="F1598" s="173" t="s">
        <v>355</v>
      </c>
      <c r="G1598" s="184"/>
      <c r="H1598" s="180" t="s">
        <v>223</v>
      </c>
      <c r="I1598" s="616" t="s">
        <v>114</v>
      </c>
      <c r="J1598" s="653">
        <v>10.119999999999999</v>
      </c>
      <c r="K1598" s="484"/>
      <c r="L1598" s="484"/>
      <c r="M1598" s="484"/>
      <c r="N1598" s="174" t="s">
        <v>223</v>
      </c>
      <c r="O1598" s="174"/>
      <c r="P1598" s="174"/>
      <c r="Q1598" s="174"/>
      <c r="R1598" s="175">
        <f t="shared" si="168"/>
        <v>0</v>
      </c>
      <c r="S1598" s="175">
        <f t="shared" si="169"/>
        <v>0</v>
      </c>
      <c r="T1598" s="175">
        <f t="shared" si="170"/>
        <v>0</v>
      </c>
      <c r="U1598" s="176">
        <f>IF(N1598="nio",0,IF(N1598&gt;0,VLOOKUP(H1598,'3-Productie normen'!A:S,VLOOKUP(N1598,'3-Productie normen'!S:T,2,FALSE),FALSE)))</f>
        <v>0</v>
      </c>
      <c r="V1598" s="176">
        <f t="shared" si="171"/>
        <v>0</v>
      </c>
      <c r="W1598" s="176">
        <f t="shared" si="172"/>
        <v>0</v>
      </c>
      <c r="X1598" s="176">
        <f t="shared" si="173"/>
        <v>0</v>
      </c>
      <c r="Y1598" s="666">
        <f>VLOOKUP(H1598,'3-Productie normen'!A:S,13,FALSE)</f>
        <v>0</v>
      </c>
      <c r="Z1598" s="177"/>
      <c r="AB1598" s="138">
        <f t="shared" si="174"/>
        <v>0</v>
      </c>
    </row>
    <row r="1599" spans="1:28" ht="14.1" customHeight="1">
      <c r="A1599" s="152">
        <v>1599</v>
      </c>
      <c r="B1599" s="171" t="s">
        <v>1933</v>
      </c>
      <c r="C1599" s="611" t="s">
        <v>1937</v>
      </c>
      <c r="D1599" s="618" t="s">
        <v>1950</v>
      </c>
      <c r="E1599" s="544">
        <v>6</v>
      </c>
      <c r="F1599" s="173" t="s">
        <v>1078</v>
      </c>
      <c r="G1599" s="184"/>
      <c r="H1599" s="180" t="s">
        <v>223</v>
      </c>
      <c r="I1599" s="616" t="s">
        <v>1993</v>
      </c>
      <c r="J1599" s="653">
        <v>136.27000000000001</v>
      </c>
      <c r="K1599" s="484"/>
      <c r="L1599" s="484"/>
      <c r="M1599" s="484"/>
      <c r="N1599" s="174" t="s">
        <v>223</v>
      </c>
      <c r="O1599" s="174"/>
      <c r="P1599" s="174"/>
      <c r="Q1599" s="174"/>
      <c r="R1599" s="175">
        <f t="shared" si="168"/>
        <v>0</v>
      </c>
      <c r="S1599" s="175">
        <f t="shared" si="169"/>
        <v>0</v>
      </c>
      <c r="T1599" s="175">
        <f t="shared" si="170"/>
        <v>0</v>
      </c>
      <c r="U1599" s="176">
        <f>IF(N1599="nio",0,IF(N1599&gt;0,VLOOKUP(H1599,'3-Productie normen'!A:S,VLOOKUP(N1599,'3-Productie normen'!S:T,2,FALSE),FALSE)))</f>
        <v>0</v>
      </c>
      <c r="V1599" s="176">
        <f t="shared" si="171"/>
        <v>0</v>
      </c>
      <c r="W1599" s="176">
        <f t="shared" si="172"/>
        <v>0</v>
      </c>
      <c r="X1599" s="176">
        <f t="shared" si="173"/>
        <v>0</v>
      </c>
      <c r="Y1599" s="666">
        <f>VLOOKUP(H1599,'3-Productie normen'!A:S,13,FALSE)</f>
        <v>0</v>
      </c>
      <c r="Z1599" s="177"/>
      <c r="AB1599" s="138">
        <f t="shared" si="174"/>
        <v>0</v>
      </c>
    </row>
    <row r="1600" spans="1:28" ht="14.1" customHeight="1">
      <c r="A1600" s="152">
        <v>1600</v>
      </c>
      <c r="B1600" s="171" t="s">
        <v>1933</v>
      </c>
      <c r="C1600" s="611" t="s">
        <v>1937</v>
      </c>
      <c r="D1600" s="618" t="s">
        <v>1950</v>
      </c>
      <c r="E1600" s="544">
        <v>7</v>
      </c>
      <c r="F1600" s="173" t="s">
        <v>309</v>
      </c>
      <c r="G1600" s="184"/>
      <c r="H1600" s="133" t="s">
        <v>18</v>
      </c>
      <c r="I1600" s="616" t="s">
        <v>113</v>
      </c>
      <c r="J1600" s="653">
        <v>5.9</v>
      </c>
      <c r="K1600" s="484"/>
      <c r="L1600" s="484"/>
      <c r="M1600" s="484"/>
      <c r="N1600" s="174">
        <v>255</v>
      </c>
      <c r="O1600" s="174"/>
      <c r="P1600" s="174"/>
      <c r="Q1600" s="174"/>
      <c r="R1600" s="175" t="e">
        <f t="shared" si="168"/>
        <v>#DIV/0!</v>
      </c>
      <c r="S1600" s="175">
        <f t="shared" si="169"/>
        <v>0</v>
      </c>
      <c r="T1600" s="175">
        <f t="shared" si="170"/>
        <v>0</v>
      </c>
      <c r="U1600" s="176">
        <f>IF(N1600="nio",0,IF(N1600&gt;0,VLOOKUP(H1600,'3-Productie normen'!A:S,VLOOKUP(N1600,'3-Productie normen'!S:T,2,FALSE),FALSE)))</f>
        <v>0</v>
      </c>
      <c r="V1600" s="176">
        <f t="shared" si="171"/>
        <v>0</v>
      </c>
      <c r="W1600" s="176">
        <f t="shared" si="172"/>
        <v>0</v>
      </c>
      <c r="X1600" s="176">
        <f t="shared" si="173"/>
        <v>0</v>
      </c>
      <c r="Y1600" s="666">
        <f>VLOOKUP(H1600,'3-Productie normen'!A:S,13,FALSE)</f>
        <v>3</v>
      </c>
      <c r="Z1600" s="177"/>
      <c r="AB1600" s="138">
        <f t="shared" si="174"/>
        <v>1504.5</v>
      </c>
    </row>
    <row r="1601" spans="1:28" ht="14.1" customHeight="1">
      <c r="A1601" s="152">
        <v>1601</v>
      </c>
      <c r="B1601" s="171" t="s">
        <v>1933</v>
      </c>
      <c r="C1601" s="611" t="s">
        <v>1937</v>
      </c>
      <c r="D1601" s="618" t="s">
        <v>1950</v>
      </c>
      <c r="E1601" s="544">
        <v>8</v>
      </c>
      <c r="F1601" s="173" t="s">
        <v>309</v>
      </c>
      <c r="G1601" s="184"/>
      <c r="H1601" s="133" t="s">
        <v>18</v>
      </c>
      <c r="I1601" s="616" t="s">
        <v>113</v>
      </c>
      <c r="J1601" s="653">
        <v>5.8</v>
      </c>
      <c r="K1601" s="484"/>
      <c r="L1601" s="484"/>
      <c r="M1601" s="484"/>
      <c r="N1601" s="174">
        <v>255</v>
      </c>
      <c r="O1601" s="174"/>
      <c r="P1601" s="174"/>
      <c r="Q1601" s="174"/>
      <c r="R1601" s="175" t="e">
        <f t="shared" si="168"/>
        <v>#DIV/0!</v>
      </c>
      <c r="S1601" s="175">
        <f t="shared" si="169"/>
        <v>0</v>
      </c>
      <c r="T1601" s="175">
        <f t="shared" si="170"/>
        <v>0</v>
      </c>
      <c r="U1601" s="176">
        <f>IF(N1601="nio",0,IF(N1601&gt;0,VLOOKUP(H1601,'3-Productie normen'!A:S,VLOOKUP(N1601,'3-Productie normen'!S:T,2,FALSE),FALSE)))</f>
        <v>0</v>
      </c>
      <c r="V1601" s="176">
        <f t="shared" si="171"/>
        <v>0</v>
      </c>
      <c r="W1601" s="176">
        <f t="shared" si="172"/>
        <v>0</v>
      </c>
      <c r="X1601" s="176">
        <f t="shared" si="173"/>
        <v>0</v>
      </c>
      <c r="Y1601" s="666">
        <f>VLOOKUP(H1601,'3-Productie normen'!A:S,13,FALSE)</f>
        <v>3</v>
      </c>
      <c r="Z1601" s="177"/>
      <c r="AB1601" s="138">
        <f t="shared" si="174"/>
        <v>1479</v>
      </c>
    </row>
    <row r="1602" spans="1:28" ht="14.1" customHeight="1">
      <c r="A1602" s="152">
        <v>1602</v>
      </c>
      <c r="B1602" s="171" t="s">
        <v>1933</v>
      </c>
      <c r="C1602" s="611" t="s">
        <v>1937</v>
      </c>
      <c r="D1602" s="618" t="s">
        <v>1950</v>
      </c>
      <c r="E1602" s="544">
        <v>9</v>
      </c>
      <c r="F1602" s="173" t="s">
        <v>309</v>
      </c>
      <c r="G1602" s="184"/>
      <c r="H1602" s="133" t="s">
        <v>18</v>
      </c>
      <c r="I1602" s="616" t="s">
        <v>113</v>
      </c>
      <c r="J1602" s="653">
        <v>4.4000000000000004</v>
      </c>
      <c r="K1602" s="484"/>
      <c r="L1602" s="484"/>
      <c r="M1602" s="484"/>
      <c r="N1602" s="174">
        <v>255</v>
      </c>
      <c r="O1602" s="174"/>
      <c r="P1602" s="174"/>
      <c r="Q1602" s="174"/>
      <c r="R1602" s="175" t="e">
        <f t="shared" si="168"/>
        <v>#DIV/0!</v>
      </c>
      <c r="S1602" s="175">
        <f t="shared" si="169"/>
        <v>0</v>
      </c>
      <c r="T1602" s="175">
        <f t="shared" si="170"/>
        <v>0</v>
      </c>
      <c r="U1602" s="176">
        <f>IF(N1602="nio",0,IF(N1602&gt;0,VLOOKUP(H1602,'3-Productie normen'!A:S,VLOOKUP(N1602,'3-Productie normen'!S:T,2,FALSE),FALSE)))</f>
        <v>0</v>
      </c>
      <c r="V1602" s="176">
        <f t="shared" si="171"/>
        <v>0</v>
      </c>
      <c r="W1602" s="176">
        <f t="shared" si="172"/>
        <v>0</v>
      </c>
      <c r="X1602" s="176">
        <f t="shared" si="173"/>
        <v>0</v>
      </c>
      <c r="Y1602" s="666">
        <f>VLOOKUP(H1602,'3-Productie normen'!A:S,13,FALSE)</f>
        <v>3</v>
      </c>
      <c r="Z1602" s="177"/>
      <c r="AB1602" s="138">
        <f t="shared" si="174"/>
        <v>1122</v>
      </c>
    </row>
    <row r="1603" spans="1:28" ht="14.1" customHeight="1">
      <c r="A1603" s="152">
        <v>1603</v>
      </c>
      <c r="B1603" s="171" t="s">
        <v>1933</v>
      </c>
      <c r="C1603" s="611" t="s">
        <v>1937</v>
      </c>
      <c r="D1603" s="618" t="s">
        <v>1950</v>
      </c>
      <c r="E1603" s="544">
        <v>10</v>
      </c>
      <c r="F1603" s="173" t="s">
        <v>309</v>
      </c>
      <c r="G1603" s="184"/>
      <c r="H1603" s="133" t="s">
        <v>18</v>
      </c>
      <c r="I1603" s="616" t="s">
        <v>113</v>
      </c>
      <c r="J1603" s="653">
        <v>6</v>
      </c>
      <c r="K1603" s="484"/>
      <c r="L1603" s="484"/>
      <c r="M1603" s="484"/>
      <c r="N1603" s="174">
        <v>255</v>
      </c>
      <c r="O1603" s="174"/>
      <c r="P1603" s="174"/>
      <c r="Q1603" s="174"/>
      <c r="R1603" s="175" t="e">
        <f t="shared" si="168"/>
        <v>#DIV/0!</v>
      </c>
      <c r="S1603" s="175">
        <f t="shared" si="169"/>
        <v>0</v>
      </c>
      <c r="T1603" s="175">
        <f t="shared" si="170"/>
        <v>0</v>
      </c>
      <c r="U1603" s="176">
        <f>IF(N1603="nio",0,IF(N1603&gt;0,VLOOKUP(H1603,'3-Productie normen'!A:S,VLOOKUP(N1603,'3-Productie normen'!S:T,2,FALSE),FALSE)))</f>
        <v>0</v>
      </c>
      <c r="V1603" s="176">
        <f t="shared" si="171"/>
        <v>0</v>
      </c>
      <c r="W1603" s="176">
        <f t="shared" si="172"/>
        <v>0</v>
      </c>
      <c r="X1603" s="176">
        <f t="shared" si="173"/>
        <v>0</v>
      </c>
      <c r="Y1603" s="666">
        <f>VLOOKUP(H1603,'3-Productie normen'!A:S,13,FALSE)</f>
        <v>3</v>
      </c>
      <c r="Z1603" s="177"/>
      <c r="AB1603" s="138">
        <f t="shared" si="174"/>
        <v>1530</v>
      </c>
    </row>
    <row r="1604" spans="1:28" ht="14.1" customHeight="1">
      <c r="A1604" s="152">
        <v>1604</v>
      </c>
      <c r="B1604" s="171" t="s">
        <v>1933</v>
      </c>
      <c r="C1604" s="611" t="s">
        <v>1937</v>
      </c>
      <c r="D1604" s="618" t="s">
        <v>1950</v>
      </c>
      <c r="E1604" s="544">
        <v>22</v>
      </c>
      <c r="F1604" s="173" t="s">
        <v>110</v>
      </c>
      <c r="G1604" s="184"/>
      <c r="H1604" s="184" t="s">
        <v>110</v>
      </c>
      <c r="I1604" s="616"/>
      <c r="J1604" s="653">
        <v>18.3</v>
      </c>
      <c r="K1604" s="484"/>
      <c r="L1604" s="484"/>
      <c r="M1604" s="484"/>
      <c r="N1604" s="174">
        <v>255</v>
      </c>
      <c r="O1604" s="174"/>
      <c r="P1604" s="174"/>
      <c r="Q1604" s="174"/>
      <c r="R1604" s="175" t="e">
        <f t="shared" si="168"/>
        <v>#DIV/0!</v>
      </c>
      <c r="S1604" s="175">
        <f t="shared" si="169"/>
        <v>0</v>
      </c>
      <c r="T1604" s="175">
        <f t="shared" si="170"/>
        <v>0</v>
      </c>
      <c r="U1604" s="176">
        <f>IF(N1604="nio",0,IF(N1604&gt;0,VLOOKUP(H1604,'3-Productie normen'!A:S,VLOOKUP(N1604,'3-Productie normen'!S:T,2,FALSE),FALSE)))</f>
        <v>0</v>
      </c>
      <c r="V1604" s="176">
        <f t="shared" si="171"/>
        <v>0</v>
      </c>
      <c r="W1604" s="176">
        <f t="shared" si="172"/>
        <v>0</v>
      </c>
      <c r="X1604" s="176">
        <f t="shared" si="173"/>
        <v>0</v>
      </c>
      <c r="Y1604" s="666">
        <f>VLOOKUP(H1604,'3-Productie normen'!A:S,13,FALSE)</f>
        <v>4</v>
      </c>
      <c r="Z1604" s="177"/>
      <c r="AB1604" s="138">
        <f t="shared" si="174"/>
        <v>4666.5</v>
      </c>
    </row>
    <row r="1605" spans="1:28" ht="14.1" customHeight="1">
      <c r="A1605" s="152">
        <v>1605</v>
      </c>
      <c r="B1605" s="171" t="s">
        <v>1933</v>
      </c>
      <c r="C1605" s="611" t="s">
        <v>1937</v>
      </c>
      <c r="D1605" s="618" t="s">
        <v>1950</v>
      </c>
      <c r="E1605" s="544">
        <v>33</v>
      </c>
      <c r="F1605" s="173" t="s">
        <v>110</v>
      </c>
      <c r="G1605" s="184"/>
      <c r="H1605" s="184" t="s">
        <v>110</v>
      </c>
      <c r="I1605" s="616"/>
      <c r="J1605" s="653">
        <v>31.4</v>
      </c>
      <c r="K1605" s="484"/>
      <c r="L1605" s="484"/>
      <c r="M1605" s="484"/>
      <c r="N1605" s="174">
        <v>255</v>
      </c>
      <c r="O1605" s="174"/>
      <c r="P1605" s="174"/>
      <c r="Q1605" s="174"/>
      <c r="R1605" s="175" t="e">
        <f t="shared" si="168"/>
        <v>#DIV/0!</v>
      </c>
      <c r="S1605" s="175">
        <f t="shared" si="169"/>
        <v>0</v>
      </c>
      <c r="T1605" s="175">
        <f t="shared" si="170"/>
        <v>0</v>
      </c>
      <c r="U1605" s="176">
        <f>IF(N1605="nio",0,IF(N1605&gt;0,VLOOKUP(H1605,'3-Productie normen'!A:S,VLOOKUP(N1605,'3-Productie normen'!S:T,2,FALSE),FALSE)))</f>
        <v>0</v>
      </c>
      <c r="V1605" s="176">
        <f t="shared" si="171"/>
        <v>0</v>
      </c>
      <c r="W1605" s="176">
        <f t="shared" si="172"/>
        <v>0</v>
      </c>
      <c r="X1605" s="176">
        <f t="shared" si="173"/>
        <v>0</v>
      </c>
      <c r="Y1605" s="666">
        <f>VLOOKUP(H1605,'3-Productie normen'!A:S,13,FALSE)</f>
        <v>4</v>
      </c>
      <c r="Z1605" s="177"/>
      <c r="AB1605" s="138">
        <f t="shared" si="174"/>
        <v>8007</v>
      </c>
    </row>
    <row r="1606" spans="1:28" ht="14.1" customHeight="1">
      <c r="A1606" s="152">
        <v>1606</v>
      </c>
      <c r="B1606" s="171" t="s">
        <v>1933</v>
      </c>
      <c r="C1606" s="611" t="s">
        <v>1937</v>
      </c>
      <c r="D1606" s="618">
        <v>1</v>
      </c>
      <c r="E1606" s="544">
        <v>2</v>
      </c>
      <c r="F1606" s="173"/>
      <c r="G1606" s="184"/>
      <c r="H1606" s="180" t="s">
        <v>223</v>
      </c>
      <c r="I1606" s="616"/>
      <c r="J1606" s="653">
        <v>49.5</v>
      </c>
      <c r="K1606" s="484"/>
      <c r="L1606" s="484"/>
      <c r="M1606" s="484"/>
      <c r="N1606" s="174" t="s">
        <v>223</v>
      </c>
      <c r="O1606" s="174"/>
      <c r="P1606" s="174"/>
      <c r="Q1606" s="174"/>
      <c r="R1606" s="175">
        <f t="shared" si="168"/>
        <v>0</v>
      </c>
      <c r="S1606" s="175">
        <f t="shared" si="169"/>
        <v>0</v>
      </c>
      <c r="T1606" s="175">
        <f t="shared" si="170"/>
        <v>0</v>
      </c>
      <c r="U1606" s="176">
        <f>IF(N1606="nio",0,IF(N1606&gt;0,VLOOKUP(H1606,'3-Productie normen'!A:S,VLOOKUP(N1606,'3-Productie normen'!S:T,2,FALSE),FALSE)))</f>
        <v>0</v>
      </c>
      <c r="V1606" s="176">
        <f t="shared" si="171"/>
        <v>0</v>
      </c>
      <c r="W1606" s="176">
        <f t="shared" si="172"/>
        <v>0</v>
      </c>
      <c r="X1606" s="176">
        <f t="shared" si="173"/>
        <v>0</v>
      </c>
      <c r="Y1606" s="666">
        <f>VLOOKUP(H1606,'3-Productie normen'!A:S,13,FALSE)</f>
        <v>0</v>
      </c>
      <c r="Z1606" s="177"/>
      <c r="AB1606" s="138">
        <f t="shared" si="174"/>
        <v>0</v>
      </c>
    </row>
    <row r="1607" spans="1:28" ht="14.1" customHeight="1">
      <c r="A1607" s="152">
        <v>1607</v>
      </c>
      <c r="B1607" s="171" t="s">
        <v>1933</v>
      </c>
      <c r="C1607" s="611" t="s">
        <v>1937</v>
      </c>
      <c r="D1607" s="618">
        <v>1</v>
      </c>
      <c r="E1607" s="544">
        <v>6</v>
      </c>
      <c r="F1607" s="173" t="s">
        <v>355</v>
      </c>
      <c r="G1607" s="184"/>
      <c r="H1607" s="180" t="s">
        <v>223</v>
      </c>
      <c r="I1607" s="616" t="s">
        <v>114</v>
      </c>
      <c r="J1607" s="653">
        <v>10.119999999999999</v>
      </c>
      <c r="K1607" s="484"/>
      <c r="L1607" s="484"/>
      <c r="M1607" s="484"/>
      <c r="N1607" s="174" t="s">
        <v>223</v>
      </c>
      <c r="O1607" s="174"/>
      <c r="P1607" s="174"/>
      <c r="Q1607" s="174"/>
      <c r="R1607" s="175">
        <f t="shared" si="168"/>
        <v>0</v>
      </c>
      <c r="S1607" s="175">
        <f t="shared" si="169"/>
        <v>0</v>
      </c>
      <c r="T1607" s="175">
        <f t="shared" si="170"/>
        <v>0</v>
      </c>
      <c r="U1607" s="176">
        <f>IF(N1607="nio",0,IF(N1607&gt;0,VLOOKUP(H1607,'3-Productie normen'!A:S,VLOOKUP(N1607,'3-Productie normen'!S:T,2,FALSE),FALSE)))</f>
        <v>0</v>
      </c>
      <c r="V1607" s="176">
        <f t="shared" si="171"/>
        <v>0</v>
      </c>
      <c r="W1607" s="176">
        <f t="shared" si="172"/>
        <v>0</v>
      </c>
      <c r="X1607" s="176">
        <f t="shared" si="173"/>
        <v>0</v>
      </c>
      <c r="Y1607" s="666">
        <f>VLOOKUP(H1607,'3-Productie normen'!A:S,13,FALSE)</f>
        <v>0</v>
      </c>
      <c r="Z1607" s="177"/>
      <c r="AB1607" s="138">
        <f t="shared" si="174"/>
        <v>0</v>
      </c>
    </row>
    <row r="1608" spans="1:28" ht="14.1" customHeight="1">
      <c r="A1608" s="152">
        <v>1608</v>
      </c>
      <c r="B1608" s="171" t="s">
        <v>1933</v>
      </c>
      <c r="C1608" s="611" t="s">
        <v>1937</v>
      </c>
      <c r="D1608" s="618">
        <v>1</v>
      </c>
      <c r="E1608" s="544">
        <v>8</v>
      </c>
      <c r="F1608" s="173" t="s">
        <v>1078</v>
      </c>
      <c r="G1608" s="184"/>
      <c r="H1608" s="180" t="s">
        <v>223</v>
      </c>
      <c r="I1608" s="616" t="s">
        <v>1993</v>
      </c>
      <c r="J1608" s="653">
        <v>78.52</v>
      </c>
      <c r="K1608" s="484"/>
      <c r="L1608" s="484"/>
      <c r="M1608" s="484"/>
      <c r="N1608" s="174" t="s">
        <v>223</v>
      </c>
      <c r="O1608" s="174"/>
      <c r="P1608" s="174"/>
      <c r="Q1608" s="174"/>
      <c r="R1608" s="175">
        <f t="shared" si="168"/>
        <v>0</v>
      </c>
      <c r="S1608" s="175">
        <f t="shared" si="169"/>
        <v>0</v>
      </c>
      <c r="T1608" s="175">
        <f t="shared" si="170"/>
        <v>0</v>
      </c>
      <c r="U1608" s="176">
        <f>IF(N1608="nio",0,IF(N1608&gt;0,VLOOKUP(H1608,'3-Productie normen'!A:S,VLOOKUP(N1608,'3-Productie normen'!S:T,2,FALSE),FALSE)))</f>
        <v>0</v>
      </c>
      <c r="V1608" s="176">
        <f t="shared" si="171"/>
        <v>0</v>
      </c>
      <c r="W1608" s="176">
        <f t="shared" si="172"/>
        <v>0</v>
      </c>
      <c r="X1608" s="176">
        <f t="shared" si="173"/>
        <v>0</v>
      </c>
      <c r="Y1608" s="666">
        <f>VLOOKUP(H1608,'3-Productie normen'!A:S,13,FALSE)</f>
        <v>0</v>
      </c>
      <c r="Z1608" s="177"/>
      <c r="AB1608" s="138">
        <f t="shared" si="174"/>
        <v>0</v>
      </c>
    </row>
    <row r="1609" spans="1:28" ht="14.1" customHeight="1">
      <c r="A1609" s="152">
        <v>1609</v>
      </c>
      <c r="B1609" s="171" t="s">
        <v>1933</v>
      </c>
      <c r="C1609" s="611" t="s">
        <v>1937</v>
      </c>
      <c r="D1609" s="618">
        <v>1</v>
      </c>
      <c r="E1609" s="544">
        <v>9</v>
      </c>
      <c r="F1609" s="173" t="s">
        <v>309</v>
      </c>
      <c r="G1609" s="184"/>
      <c r="H1609" s="133" t="s">
        <v>18</v>
      </c>
      <c r="I1609" s="616" t="s">
        <v>113</v>
      </c>
      <c r="J1609" s="653">
        <v>5.8</v>
      </c>
      <c r="K1609" s="484"/>
      <c r="L1609" s="484"/>
      <c r="M1609" s="484"/>
      <c r="N1609" s="174">
        <v>255</v>
      </c>
      <c r="O1609" s="174"/>
      <c r="P1609" s="174"/>
      <c r="Q1609" s="174"/>
      <c r="R1609" s="175" t="e">
        <f t="shared" si="168"/>
        <v>#DIV/0!</v>
      </c>
      <c r="S1609" s="175">
        <f t="shared" si="169"/>
        <v>0</v>
      </c>
      <c r="T1609" s="175">
        <f t="shared" si="170"/>
        <v>0</v>
      </c>
      <c r="U1609" s="176">
        <f>IF(N1609="nio",0,IF(N1609&gt;0,VLOOKUP(H1609,'3-Productie normen'!A:S,VLOOKUP(N1609,'3-Productie normen'!S:T,2,FALSE),FALSE)))</f>
        <v>0</v>
      </c>
      <c r="V1609" s="176">
        <f t="shared" si="171"/>
        <v>0</v>
      </c>
      <c r="W1609" s="176">
        <f t="shared" si="172"/>
        <v>0</v>
      </c>
      <c r="X1609" s="176">
        <f t="shared" si="173"/>
        <v>0</v>
      </c>
      <c r="Y1609" s="666">
        <f>VLOOKUP(H1609,'3-Productie normen'!A:S,13,FALSE)</f>
        <v>3</v>
      </c>
      <c r="Z1609" s="177"/>
      <c r="AB1609" s="138">
        <f t="shared" si="174"/>
        <v>1479</v>
      </c>
    </row>
    <row r="1610" spans="1:28" ht="14.1" customHeight="1">
      <c r="A1610" s="152">
        <v>1610</v>
      </c>
      <c r="B1610" s="171" t="s">
        <v>1933</v>
      </c>
      <c r="C1610" s="611" t="s">
        <v>1937</v>
      </c>
      <c r="D1610" s="618">
        <v>1</v>
      </c>
      <c r="E1610" s="544">
        <v>10</v>
      </c>
      <c r="F1610" s="173" t="s">
        <v>309</v>
      </c>
      <c r="G1610" s="184"/>
      <c r="H1610" s="133" t="s">
        <v>18</v>
      </c>
      <c r="I1610" s="616" t="s">
        <v>113</v>
      </c>
      <c r="J1610" s="653">
        <v>4.4000000000000004</v>
      </c>
      <c r="K1610" s="484"/>
      <c r="L1610" s="484"/>
      <c r="M1610" s="484"/>
      <c r="N1610" s="174">
        <v>255</v>
      </c>
      <c r="O1610" s="174"/>
      <c r="P1610" s="174"/>
      <c r="Q1610" s="174"/>
      <c r="R1610" s="175" t="e">
        <f t="shared" ref="R1610:R1673" si="175">IF(N1610="nio",0,IF(N1610&gt;0,N1610*J1610/U1610,0))*K1610</f>
        <v>#DIV/0!</v>
      </c>
      <c r="S1610" s="175">
        <f t="shared" ref="S1610:S1673" si="176">IF(O1610&gt;0,O1610*J1610/V1610,0)*L1610</f>
        <v>0</v>
      </c>
      <c r="T1610" s="175">
        <f t="shared" ref="T1610:T1673" si="177">IF(P1610&gt;0,P1610*J1610/W1610,0)*M1610</f>
        <v>0</v>
      </c>
      <c r="U1610" s="176">
        <f>IF(N1610="nio",0,IF(N1610&gt;0,VLOOKUP(H1610,'3-Productie normen'!A:S,VLOOKUP(N1610,'3-Productie normen'!S:T,2,FALSE),FALSE)))</f>
        <v>0</v>
      </c>
      <c r="V1610" s="176">
        <f t="shared" ref="V1610:V1673" si="178">IF(O1610&gt;0,U1610*$V$8,0)</f>
        <v>0</v>
      </c>
      <c r="W1610" s="176">
        <f t="shared" ref="W1610:W1673" si="179">IF(P1610&gt;0,U1610*$W$8,0)</f>
        <v>0</v>
      </c>
      <c r="X1610" s="176">
        <f t="shared" ref="X1610:X1673" si="180">IF(Q1610&gt;0,U1610*$X$8,0)</f>
        <v>0</v>
      </c>
      <c r="Y1610" s="666">
        <f>VLOOKUP(H1610,'3-Productie normen'!A:S,13,FALSE)</f>
        <v>3</v>
      </c>
      <c r="Z1610" s="177"/>
      <c r="AB1610" s="138">
        <f t="shared" ref="AB1610:AB1673" si="181">SUM(N1610:P1610)*J1610</f>
        <v>1122</v>
      </c>
    </row>
    <row r="1611" spans="1:28" ht="14.1" customHeight="1">
      <c r="A1611" s="152">
        <v>1611</v>
      </c>
      <c r="B1611" s="171" t="s">
        <v>1933</v>
      </c>
      <c r="C1611" s="611" t="s">
        <v>1937</v>
      </c>
      <c r="D1611" s="618">
        <v>1</v>
      </c>
      <c r="E1611" s="544">
        <v>11</v>
      </c>
      <c r="F1611" s="173" t="s">
        <v>309</v>
      </c>
      <c r="G1611" s="184"/>
      <c r="H1611" s="133" t="s">
        <v>18</v>
      </c>
      <c r="I1611" s="616" t="s">
        <v>113</v>
      </c>
      <c r="J1611" s="653">
        <v>6</v>
      </c>
      <c r="K1611" s="484"/>
      <c r="L1611" s="484"/>
      <c r="M1611" s="484"/>
      <c r="N1611" s="174">
        <v>255</v>
      </c>
      <c r="O1611" s="174"/>
      <c r="P1611" s="174"/>
      <c r="Q1611" s="174"/>
      <c r="R1611" s="175" t="e">
        <f t="shared" si="175"/>
        <v>#DIV/0!</v>
      </c>
      <c r="S1611" s="175">
        <f t="shared" si="176"/>
        <v>0</v>
      </c>
      <c r="T1611" s="175">
        <f t="shared" si="177"/>
        <v>0</v>
      </c>
      <c r="U1611" s="176">
        <f>IF(N1611="nio",0,IF(N1611&gt;0,VLOOKUP(H1611,'3-Productie normen'!A:S,VLOOKUP(N1611,'3-Productie normen'!S:T,2,FALSE),FALSE)))</f>
        <v>0</v>
      </c>
      <c r="V1611" s="176">
        <f t="shared" si="178"/>
        <v>0</v>
      </c>
      <c r="W1611" s="176">
        <f t="shared" si="179"/>
        <v>0</v>
      </c>
      <c r="X1611" s="176">
        <f t="shared" si="180"/>
        <v>0</v>
      </c>
      <c r="Y1611" s="666">
        <f>VLOOKUP(H1611,'3-Productie normen'!A:S,13,FALSE)</f>
        <v>3</v>
      </c>
      <c r="Z1611" s="177"/>
      <c r="AB1611" s="138">
        <f t="shared" si="181"/>
        <v>1530</v>
      </c>
    </row>
    <row r="1612" spans="1:28" ht="14.1" customHeight="1">
      <c r="A1612" s="152">
        <v>1612</v>
      </c>
      <c r="B1612" s="171" t="s">
        <v>1933</v>
      </c>
      <c r="C1612" s="611" t="s">
        <v>1937</v>
      </c>
      <c r="D1612" s="618">
        <v>1</v>
      </c>
      <c r="E1612" s="544">
        <v>33</v>
      </c>
      <c r="F1612" s="173"/>
      <c r="G1612" s="184"/>
      <c r="H1612" s="180" t="s">
        <v>223</v>
      </c>
      <c r="I1612" s="616"/>
      <c r="J1612" s="653">
        <v>29.9</v>
      </c>
      <c r="K1612" s="484"/>
      <c r="L1612" s="484"/>
      <c r="M1612" s="484"/>
      <c r="N1612" s="174" t="s">
        <v>223</v>
      </c>
      <c r="O1612" s="174"/>
      <c r="P1612" s="174"/>
      <c r="Q1612" s="174"/>
      <c r="R1612" s="175">
        <f t="shared" si="175"/>
        <v>0</v>
      </c>
      <c r="S1612" s="175">
        <f t="shared" si="176"/>
        <v>0</v>
      </c>
      <c r="T1612" s="175">
        <f t="shared" si="177"/>
        <v>0</v>
      </c>
      <c r="U1612" s="176">
        <f>IF(N1612="nio",0,IF(N1612&gt;0,VLOOKUP(H1612,'3-Productie normen'!A:S,VLOOKUP(N1612,'3-Productie normen'!S:T,2,FALSE),FALSE)))</f>
        <v>0</v>
      </c>
      <c r="V1612" s="176">
        <f t="shared" si="178"/>
        <v>0</v>
      </c>
      <c r="W1612" s="176">
        <f t="shared" si="179"/>
        <v>0</v>
      </c>
      <c r="X1612" s="176">
        <f t="shared" si="180"/>
        <v>0</v>
      </c>
      <c r="Y1612" s="666">
        <f>VLOOKUP(H1612,'3-Productie normen'!A:S,13,FALSE)</f>
        <v>0</v>
      </c>
      <c r="Z1612" s="177"/>
      <c r="AB1612" s="138">
        <f t="shared" si="181"/>
        <v>0</v>
      </c>
    </row>
    <row r="1613" spans="1:28" ht="14.1" customHeight="1">
      <c r="A1613" s="152">
        <v>1613</v>
      </c>
      <c r="B1613" s="171" t="s">
        <v>1934</v>
      </c>
      <c r="C1613" s="611" t="s">
        <v>1938</v>
      </c>
      <c r="D1613" s="323">
        <v>3</v>
      </c>
      <c r="E1613" s="323" t="s">
        <v>1398</v>
      </c>
      <c r="F1613" s="322" t="s">
        <v>281</v>
      </c>
      <c r="G1613" s="184"/>
      <c r="H1613" s="224" t="s">
        <v>1857</v>
      </c>
      <c r="I1613" s="616" t="s">
        <v>111</v>
      </c>
      <c r="J1613" s="653">
        <v>40</v>
      </c>
      <c r="K1613" s="484"/>
      <c r="L1613" s="484"/>
      <c r="M1613" s="484"/>
      <c r="N1613" s="174">
        <v>255</v>
      </c>
      <c r="O1613" s="174"/>
      <c r="P1613" s="174">
        <v>52</v>
      </c>
      <c r="Q1613" s="174"/>
      <c r="R1613" s="175" t="e">
        <f t="shared" si="175"/>
        <v>#DIV/0!</v>
      </c>
      <c r="S1613" s="175">
        <f t="shared" si="176"/>
        <v>0</v>
      </c>
      <c r="T1613" s="175" t="e">
        <f t="shared" si="177"/>
        <v>#DIV/0!</v>
      </c>
      <c r="U1613" s="176">
        <f>IF(N1613="nio",0,IF(N1613&gt;0,VLOOKUP(H1613,'3-Productie normen'!A:S,VLOOKUP(N1613,'3-Productie normen'!S:T,2,FALSE),FALSE)))</f>
        <v>0</v>
      </c>
      <c r="V1613" s="176">
        <f t="shared" si="178"/>
        <v>0</v>
      </c>
      <c r="W1613" s="176">
        <f t="shared" si="179"/>
        <v>0</v>
      </c>
      <c r="X1613" s="176">
        <f t="shared" si="180"/>
        <v>0</v>
      </c>
      <c r="Y1613" s="666">
        <f>VLOOKUP(H1613,'3-Productie normen'!A:S,13,FALSE)</f>
        <v>1</v>
      </c>
      <c r="Z1613" s="177"/>
      <c r="AB1613" s="138">
        <f t="shared" si="181"/>
        <v>12280</v>
      </c>
    </row>
    <row r="1614" spans="1:28" ht="14.1" customHeight="1">
      <c r="A1614" s="152">
        <v>1614</v>
      </c>
      <c r="B1614" s="171" t="s">
        <v>1934</v>
      </c>
      <c r="C1614" s="611" t="s">
        <v>1938</v>
      </c>
      <c r="D1614" s="323">
        <v>3</v>
      </c>
      <c r="E1614" s="323" t="s">
        <v>1951</v>
      </c>
      <c r="F1614" s="322" t="s">
        <v>281</v>
      </c>
      <c r="G1614" s="184"/>
      <c r="H1614" s="224" t="s">
        <v>1857</v>
      </c>
      <c r="I1614" s="616" t="s">
        <v>111</v>
      </c>
      <c r="J1614" s="653">
        <v>20</v>
      </c>
      <c r="K1614" s="484"/>
      <c r="L1614" s="484"/>
      <c r="M1614" s="484"/>
      <c r="N1614" s="174">
        <v>255</v>
      </c>
      <c r="O1614" s="174"/>
      <c r="P1614" s="174">
        <v>52</v>
      </c>
      <c r="Q1614" s="174"/>
      <c r="R1614" s="175" t="e">
        <f t="shared" si="175"/>
        <v>#DIV/0!</v>
      </c>
      <c r="S1614" s="175">
        <f t="shared" si="176"/>
        <v>0</v>
      </c>
      <c r="T1614" s="175" t="e">
        <f t="shared" si="177"/>
        <v>#DIV/0!</v>
      </c>
      <c r="U1614" s="176">
        <f>IF(N1614="nio",0,IF(N1614&gt;0,VLOOKUP(H1614,'3-Productie normen'!A:S,VLOOKUP(N1614,'3-Productie normen'!S:T,2,FALSE),FALSE)))</f>
        <v>0</v>
      </c>
      <c r="V1614" s="176">
        <f t="shared" si="178"/>
        <v>0</v>
      </c>
      <c r="W1614" s="176">
        <f t="shared" si="179"/>
        <v>0</v>
      </c>
      <c r="X1614" s="176">
        <f t="shared" si="180"/>
        <v>0</v>
      </c>
      <c r="Y1614" s="666">
        <f>VLOOKUP(H1614,'3-Productie normen'!A:S,13,FALSE)</f>
        <v>1</v>
      </c>
      <c r="Z1614" s="177"/>
      <c r="AB1614" s="138">
        <f t="shared" si="181"/>
        <v>6140</v>
      </c>
    </row>
    <row r="1615" spans="1:28" ht="14.1" customHeight="1">
      <c r="A1615" s="152">
        <v>1615</v>
      </c>
      <c r="B1615" s="171" t="s">
        <v>1934</v>
      </c>
      <c r="C1615" s="611" t="s">
        <v>1938</v>
      </c>
      <c r="D1615" s="323">
        <v>3</v>
      </c>
      <c r="E1615" s="323" t="s">
        <v>1952</v>
      </c>
      <c r="F1615" s="322" t="s">
        <v>281</v>
      </c>
      <c r="G1615" s="184"/>
      <c r="H1615" s="224" t="s">
        <v>1857</v>
      </c>
      <c r="I1615" s="616" t="s">
        <v>111</v>
      </c>
      <c r="J1615" s="653">
        <v>40</v>
      </c>
      <c r="K1615" s="484"/>
      <c r="L1615" s="484"/>
      <c r="M1615" s="484"/>
      <c r="N1615" s="174">
        <v>255</v>
      </c>
      <c r="O1615" s="174"/>
      <c r="P1615" s="174">
        <v>52</v>
      </c>
      <c r="Q1615" s="174"/>
      <c r="R1615" s="175" t="e">
        <f t="shared" si="175"/>
        <v>#DIV/0!</v>
      </c>
      <c r="S1615" s="175">
        <f t="shared" si="176"/>
        <v>0</v>
      </c>
      <c r="T1615" s="175" t="e">
        <f t="shared" si="177"/>
        <v>#DIV/0!</v>
      </c>
      <c r="U1615" s="176">
        <f>IF(N1615="nio",0,IF(N1615&gt;0,VLOOKUP(H1615,'3-Productie normen'!A:S,VLOOKUP(N1615,'3-Productie normen'!S:T,2,FALSE),FALSE)))</f>
        <v>0</v>
      </c>
      <c r="V1615" s="176">
        <f t="shared" si="178"/>
        <v>0</v>
      </c>
      <c r="W1615" s="176">
        <f t="shared" si="179"/>
        <v>0</v>
      </c>
      <c r="X1615" s="176">
        <f t="shared" si="180"/>
        <v>0</v>
      </c>
      <c r="Y1615" s="666">
        <f>VLOOKUP(H1615,'3-Productie normen'!A:S,13,FALSE)</f>
        <v>1</v>
      </c>
      <c r="Z1615" s="177"/>
      <c r="AB1615" s="138">
        <f t="shared" si="181"/>
        <v>12280</v>
      </c>
    </row>
    <row r="1616" spans="1:28" ht="14.1" customHeight="1">
      <c r="A1616" s="152">
        <v>1616</v>
      </c>
      <c r="B1616" s="171" t="s">
        <v>1934</v>
      </c>
      <c r="C1616" s="611" t="s">
        <v>1938</v>
      </c>
      <c r="D1616" s="323">
        <v>3</v>
      </c>
      <c r="E1616" s="323" t="s">
        <v>1419</v>
      </c>
      <c r="F1616" s="322" t="s">
        <v>281</v>
      </c>
      <c r="G1616" s="184"/>
      <c r="H1616" s="224" t="s">
        <v>1857</v>
      </c>
      <c r="I1616" s="616" t="s">
        <v>111</v>
      </c>
      <c r="J1616" s="653">
        <v>20</v>
      </c>
      <c r="K1616" s="484"/>
      <c r="L1616" s="484"/>
      <c r="M1616" s="484"/>
      <c r="N1616" s="174">
        <v>255</v>
      </c>
      <c r="O1616" s="174"/>
      <c r="P1616" s="174">
        <v>52</v>
      </c>
      <c r="Q1616" s="174"/>
      <c r="R1616" s="175" t="e">
        <f t="shared" si="175"/>
        <v>#DIV/0!</v>
      </c>
      <c r="S1616" s="175">
        <f t="shared" si="176"/>
        <v>0</v>
      </c>
      <c r="T1616" s="175" t="e">
        <f t="shared" si="177"/>
        <v>#DIV/0!</v>
      </c>
      <c r="U1616" s="176">
        <f>IF(N1616="nio",0,IF(N1616&gt;0,VLOOKUP(H1616,'3-Productie normen'!A:S,VLOOKUP(N1616,'3-Productie normen'!S:T,2,FALSE),FALSE)))</f>
        <v>0</v>
      </c>
      <c r="V1616" s="176">
        <f t="shared" si="178"/>
        <v>0</v>
      </c>
      <c r="W1616" s="176">
        <f t="shared" si="179"/>
        <v>0</v>
      </c>
      <c r="X1616" s="176">
        <f t="shared" si="180"/>
        <v>0</v>
      </c>
      <c r="Y1616" s="666">
        <f>VLOOKUP(H1616,'3-Productie normen'!A:S,13,FALSE)</f>
        <v>1</v>
      </c>
      <c r="Z1616" s="177"/>
      <c r="AB1616" s="138">
        <f t="shared" si="181"/>
        <v>6140</v>
      </c>
    </row>
    <row r="1617" spans="1:28" ht="14.1" customHeight="1">
      <c r="A1617" s="152">
        <v>1617</v>
      </c>
      <c r="B1617" s="171" t="s">
        <v>1934</v>
      </c>
      <c r="C1617" s="611" t="s">
        <v>1938</v>
      </c>
      <c r="D1617" s="323">
        <v>3</v>
      </c>
      <c r="E1617" s="323" t="s">
        <v>1953</v>
      </c>
      <c r="F1617" s="322" t="s">
        <v>281</v>
      </c>
      <c r="G1617" s="184"/>
      <c r="H1617" s="224" t="s">
        <v>1857</v>
      </c>
      <c r="I1617" s="616" t="s">
        <v>111</v>
      </c>
      <c r="J1617" s="653">
        <v>60</v>
      </c>
      <c r="K1617" s="484"/>
      <c r="L1617" s="484"/>
      <c r="M1617" s="484"/>
      <c r="N1617" s="174">
        <v>255</v>
      </c>
      <c r="O1617" s="174"/>
      <c r="P1617" s="174">
        <v>52</v>
      </c>
      <c r="Q1617" s="174"/>
      <c r="R1617" s="175" t="e">
        <f t="shared" si="175"/>
        <v>#DIV/0!</v>
      </c>
      <c r="S1617" s="175">
        <f t="shared" si="176"/>
        <v>0</v>
      </c>
      <c r="T1617" s="175" t="e">
        <f t="shared" si="177"/>
        <v>#DIV/0!</v>
      </c>
      <c r="U1617" s="176">
        <f>IF(N1617="nio",0,IF(N1617&gt;0,VLOOKUP(H1617,'3-Productie normen'!A:S,VLOOKUP(N1617,'3-Productie normen'!S:T,2,FALSE),FALSE)))</f>
        <v>0</v>
      </c>
      <c r="V1617" s="176">
        <f t="shared" si="178"/>
        <v>0</v>
      </c>
      <c r="W1617" s="176">
        <f t="shared" si="179"/>
        <v>0</v>
      </c>
      <c r="X1617" s="176">
        <f t="shared" si="180"/>
        <v>0</v>
      </c>
      <c r="Y1617" s="666">
        <f>VLOOKUP(H1617,'3-Productie normen'!A:S,13,FALSE)</f>
        <v>1</v>
      </c>
      <c r="Z1617" s="177"/>
      <c r="AB1617" s="138">
        <f t="shared" si="181"/>
        <v>18420</v>
      </c>
    </row>
    <row r="1618" spans="1:28" ht="14.1" customHeight="1">
      <c r="A1618" s="152">
        <v>1618</v>
      </c>
      <c r="B1618" s="171" t="s">
        <v>1934</v>
      </c>
      <c r="C1618" s="611" t="s">
        <v>1938</v>
      </c>
      <c r="D1618" s="323">
        <v>3</v>
      </c>
      <c r="E1618" s="323" t="s">
        <v>1954</v>
      </c>
      <c r="F1618" s="322" t="s">
        <v>281</v>
      </c>
      <c r="G1618" s="184"/>
      <c r="H1618" s="224" t="s">
        <v>1857</v>
      </c>
      <c r="I1618" s="616" t="s">
        <v>111</v>
      </c>
      <c r="J1618" s="653">
        <v>40</v>
      </c>
      <c r="K1618" s="484"/>
      <c r="L1618" s="484"/>
      <c r="M1618" s="484"/>
      <c r="N1618" s="174">
        <v>255</v>
      </c>
      <c r="O1618" s="174"/>
      <c r="P1618" s="174">
        <v>52</v>
      </c>
      <c r="Q1618" s="174"/>
      <c r="R1618" s="175" t="e">
        <f t="shared" si="175"/>
        <v>#DIV/0!</v>
      </c>
      <c r="S1618" s="175">
        <f t="shared" si="176"/>
        <v>0</v>
      </c>
      <c r="T1618" s="175" t="e">
        <f t="shared" si="177"/>
        <v>#DIV/0!</v>
      </c>
      <c r="U1618" s="176">
        <f>IF(N1618="nio",0,IF(N1618&gt;0,VLOOKUP(H1618,'3-Productie normen'!A:S,VLOOKUP(N1618,'3-Productie normen'!S:T,2,FALSE),FALSE)))</f>
        <v>0</v>
      </c>
      <c r="V1618" s="176">
        <f t="shared" si="178"/>
        <v>0</v>
      </c>
      <c r="W1618" s="176">
        <f t="shared" si="179"/>
        <v>0</v>
      </c>
      <c r="X1618" s="176">
        <f t="shared" si="180"/>
        <v>0</v>
      </c>
      <c r="Y1618" s="666">
        <f>VLOOKUP(H1618,'3-Productie normen'!A:S,13,FALSE)</f>
        <v>1</v>
      </c>
      <c r="Z1618" s="177"/>
      <c r="AB1618" s="138">
        <f t="shared" si="181"/>
        <v>12280</v>
      </c>
    </row>
    <row r="1619" spans="1:28" ht="14.1" customHeight="1">
      <c r="A1619" s="152">
        <v>1619</v>
      </c>
      <c r="B1619" s="171" t="s">
        <v>1934</v>
      </c>
      <c r="C1619" s="611" t="s">
        <v>1938</v>
      </c>
      <c r="D1619" s="323">
        <v>3</v>
      </c>
      <c r="E1619" s="323" t="s">
        <v>1955</v>
      </c>
      <c r="F1619" s="322" t="s">
        <v>281</v>
      </c>
      <c r="G1619" s="184"/>
      <c r="H1619" s="224" t="s">
        <v>1857</v>
      </c>
      <c r="I1619" s="616" t="s">
        <v>111</v>
      </c>
      <c r="J1619" s="653">
        <v>20</v>
      </c>
      <c r="K1619" s="484"/>
      <c r="L1619" s="484"/>
      <c r="M1619" s="484"/>
      <c r="N1619" s="174">
        <v>255</v>
      </c>
      <c r="O1619" s="174"/>
      <c r="P1619" s="174">
        <v>52</v>
      </c>
      <c r="Q1619" s="174"/>
      <c r="R1619" s="175" t="e">
        <f t="shared" si="175"/>
        <v>#DIV/0!</v>
      </c>
      <c r="S1619" s="175">
        <f t="shared" si="176"/>
        <v>0</v>
      </c>
      <c r="T1619" s="175" t="e">
        <f t="shared" si="177"/>
        <v>#DIV/0!</v>
      </c>
      <c r="U1619" s="176">
        <f>IF(N1619="nio",0,IF(N1619&gt;0,VLOOKUP(H1619,'3-Productie normen'!A:S,VLOOKUP(N1619,'3-Productie normen'!S:T,2,FALSE),FALSE)))</f>
        <v>0</v>
      </c>
      <c r="V1619" s="176">
        <f t="shared" si="178"/>
        <v>0</v>
      </c>
      <c r="W1619" s="176">
        <f t="shared" si="179"/>
        <v>0</v>
      </c>
      <c r="X1619" s="176">
        <f t="shared" si="180"/>
        <v>0</v>
      </c>
      <c r="Y1619" s="666">
        <f>VLOOKUP(H1619,'3-Productie normen'!A:S,13,FALSE)</f>
        <v>1</v>
      </c>
      <c r="Z1619" s="177"/>
      <c r="AB1619" s="138">
        <f t="shared" si="181"/>
        <v>6140</v>
      </c>
    </row>
    <row r="1620" spans="1:28" ht="14.1" customHeight="1">
      <c r="A1620" s="152">
        <v>1620</v>
      </c>
      <c r="B1620" s="171" t="s">
        <v>1934</v>
      </c>
      <c r="C1620" s="611" t="s">
        <v>1938</v>
      </c>
      <c r="D1620" s="323">
        <v>3</v>
      </c>
      <c r="E1620" s="323" t="s">
        <v>1956</v>
      </c>
      <c r="F1620" s="322" t="s">
        <v>281</v>
      </c>
      <c r="G1620" s="184"/>
      <c r="H1620" s="224" t="s">
        <v>1857</v>
      </c>
      <c r="I1620" s="616" t="s">
        <v>111</v>
      </c>
      <c r="J1620" s="653">
        <v>40</v>
      </c>
      <c r="K1620" s="484"/>
      <c r="L1620" s="484"/>
      <c r="M1620" s="484"/>
      <c r="N1620" s="174">
        <v>255</v>
      </c>
      <c r="O1620" s="174"/>
      <c r="P1620" s="174">
        <v>52</v>
      </c>
      <c r="Q1620" s="174"/>
      <c r="R1620" s="175" t="e">
        <f t="shared" si="175"/>
        <v>#DIV/0!</v>
      </c>
      <c r="S1620" s="175">
        <f t="shared" si="176"/>
        <v>0</v>
      </c>
      <c r="T1620" s="175" t="e">
        <f t="shared" si="177"/>
        <v>#DIV/0!</v>
      </c>
      <c r="U1620" s="176">
        <f>IF(N1620="nio",0,IF(N1620&gt;0,VLOOKUP(H1620,'3-Productie normen'!A:S,VLOOKUP(N1620,'3-Productie normen'!S:T,2,FALSE),FALSE)))</f>
        <v>0</v>
      </c>
      <c r="V1620" s="176">
        <f t="shared" si="178"/>
        <v>0</v>
      </c>
      <c r="W1620" s="176">
        <f t="shared" si="179"/>
        <v>0</v>
      </c>
      <c r="X1620" s="176">
        <f t="shared" si="180"/>
        <v>0</v>
      </c>
      <c r="Y1620" s="666">
        <f>VLOOKUP(H1620,'3-Productie normen'!A:S,13,FALSE)</f>
        <v>1</v>
      </c>
      <c r="Z1620" s="177"/>
      <c r="AB1620" s="138">
        <f t="shared" si="181"/>
        <v>12280</v>
      </c>
    </row>
    <row r="1621" spans="1:28" ht="14.1" customHeight="1">
      <c r="A1621" s="152">
        <v>1621</v>
      </c>
      <c r="B1621" s="171" t="s">
        <v>1934</v>
      </c>
      <c r="C1621" s="611" t="s">
        <v>1938</v>
      </c>
      <c r="D1621" s="323">
        <v>3</v>
      </c>
      <c r="E1621" s="323" t="s">
        <v>1957</v>
      </c>
      <c r="F1621" s="322" t="s">
        <v>281</v>
      </c>
      <c r="G1621" s="184"/>
      <c r="H1621" s="224" t="s">
        <v>1857</v>
      </c>
      <c r="I1621" s="616" t="s">
        <v>111</v>
      </c>
      <c r="J1621" s="653">
        <v>25</v>
      </c>
      <c r="K1621" s="484"/>
      <c r="L1621" s="484"/>
      <c r="M1621" s="484"/>
      <c r="N1621" s="174">
        <v>255</v>
      </c>
      <c r="O1621" s="174"/>
      <c r="P1621" s="174">
        <v>52</v>
      </c>
      <c r="Q1621" s="174"/>
      <c r="R1621" s="175" t="e">
        <f t="shared" si="175"/>
        <v>#DIV/0!</v>
      </c>
      <c r="S1621" s="175">
        <f t="shared" si="176"/>
        <v>0</v>
      </c>
      <c r="T1621" s="175" t="e">
        <f t="shared" si="177"/>
        <v>#DIV/0!</v>
      </c>
      <c r="U1621" s="176">
        <f>IF(N1621="nio",0,IF(N1621&gt;0,VLOOKUP(H1621,'3-Productie normen'!A:S,VLOOKUP(N1621,'3-Productie normen'!S:T,2,FALSE),FALSE)))</f>
        <v>0</v>
      </c>
      <c r="V1621" s="176">
        <f t="shared" si="178"/>
        <v>0</v>
      </c>
      <c r="W1621" s="176">
        <f t="shared" si="179"/>
        <v>0</v>
      </c>
      <c r="X1621" s="176">
        <f t="shared" si="180"/>
        <v>0</v>
      </c>
      <c r="Y1621" s="666">
        <f>VLOOKUP(H1621,'3-Productie normen'!A:S,13,FALSE)</f>
        <v>1</v>
      </c>
      <c r="Z1621" s="177"/>
      <c r="AB1621" s="138">
        <f t="shared" si="181"/>
        <v>7675</v>
      </c>
    </row>
    <row r="1622" spans="1:28" ht="14.1" customHeight="1">
      <c r="A1622" s="152">
        <v>1622</v>
      </c>
      <c r="B1622" s="171" t="s">
        <v>1934</v>
      </c>
      <c r="C1622" s="611" t="s">
        <v>1938</v>
      </c>
      <c r="D1622" s="323">
        <v>3</v>
      </c>
      <c r="E1622" s="323" t="s">
        <v>1414</v>
      </c>
      <c r="F1622" s="322" t="s">
        <v>281</v>
      </c>
      <c r="G1622" s="184"/>
      <c r="H1622" s="224" t="s">
        <v>1857</v>
      </c>
      <c r="I1622" s="616" t="s">
        <v>111</v>
      </c>
      <c r="J1622" s="653">
        <v>21</v>
      </c>
      <c r="K1622" s="484"/>
      <c r="L1622" s="484"/>
      <c r="M1622" s="484"/>
      <c r="N1622" s="174">
        <v>255</v>
      </c>
      <c r="O1622" s="174"/>
      <c r="P1622" s="174">
        <v>52</v>
      </c>
      <c r="Q1622" s="174"/>
      <c r="R1622" s="175" t="e">
        <f t="shared" si="175"/>
        <v>#DIV/0!</v>
      </c>
      <c r="S1622" s="175">
        <f t="shared" si="176"/>
        <v>0</v>
      </c>
      <c r="T1622" s="175" t="e">
        <f t="shared" si="177"/>
        <v>#DIV/0!</v>
      </c>
      <c r="U1622" s="176">
        <f>IF(N1622="nio",0,IF(N1622&gt;0,VLOOKUP(H1622,'3-Productie normen'!A:S,VLOOKUP(N1622,'3-Productie normen'!S:T,2,FALSE),FALSE)))</f>
        <v>0</v>
      </c>
      <c r="V1622" s="176">
        <f t="shared" si="178"/>
        <v>0</v>
      </c>
      <c r="W1622" s="176">
        <f t="shared" si="179"/>
        <v>0</v>
      </c>
      <c r="X1622" s="176">
        <f t="shared" si="180"/>
        <v>0</v>
      </c>
      <c r="Y1622" s="666">
        <f>VLOOKUP(H1622,'3-Productie normen'!A:S,13,FALSE)</f>
        <v>1</v>
      </c>
      <c r="Z1622" s="177"/>
      <c r="AB1622" s="138">
        <f t="shared" si="181"/>
        <v>6447</v>
      </c>
    </row>
    <row r="1623" spans="1:28" ht="14.1" customHeight="1">
      <c r="A1623" s="152">
        <v>1623</v>
      </c>
      <c r="B1623" s="171" t="s">
        <v>1934</v>
      </c>
      <c r="C1623" s="611" t="s">
        <v>1938</v>
      </c>
      <c r="D1623" s="323">
        <v>3</v>
      </c>
      <c r="E1623" s="323" t="s">
        <v>1407</v>
      </c>
      <c r="F1623" s="322" t="s">
        <v>1958</v>
      </c>
      <c r="G1623" s="184"/>
      <c r="H1623" s="180" t="s">
        <v>223</v>
      </c>
      <c r="I1623" s="616" t="s">
        <v>1988</v>
      </c>
      <c r="J1623" s="653">
        <v>3.1</v>
      </c>
      <c r="K1623" s="484"/>
      <c r="L1623" s="484"/>
      <c r="M1623" s="484"/>
      <c r="N1623" s="174" t="s">
        <v>223</v>
      </c>
      <c r="O1623" s="174"/>
      <c r="P1623" s="174"/>
      <c r="Q1623" s="174"/>
      <c r="R1623" s="175">
        <f t="shared" si="175"/>
        <v>0</v>
      </c>
      <c r="S1623" s="175">
        <f t="shared" si="176"/>
        <v>0</v>
      </c>
      <c r="T1623" s="175">
        <f t="shared" si="177"/>
        <v>0</v>
      </c>
      <c r="U1623" s="176">
        <f>IF(N1623="nio",0,IF(N1623&gt;0,VLOOKUP(H1623,'3-Productie normen'!A:S,VLOOKUP(N1623,'3-Productie normen'!S:T,2,FALSE),FALSE)))</f>
        <v>0</v>
      </c>
      <c r="V1623" s="176">
        <f t="shared" si="178"/>
        <v>0</v>
      </c>
      <c r="W1623" s="176">
        <f t="shared" si="179"/>
        <v>0</v>
      </c>
      <c r="X1623" s="176">
        <f t="shared" si="180"/>
        <v>0</v>
      </c>
      <c r="Y1623" s="666">
        <f>VLOOKUP(H1623,'3-Productie normen'!A:S,13,FALSE)</f>
        <v>0</v>
      </c>
      <c r="Z1623" s="177"/>
      <c r="AB1623" s="138">
        <f t="shared" si="181"/>
        <v>0</v>
      </c>
    </row>
    <row r="1624" spans="1:28" ht="14.1" customHeight="1">
      <c r="A1624" s="152">
        <v>1624</v>
      </c>
      <c r="B1624" s="171" t="s">
        <v>1934</v>
      </c>
      <c r="C1624" s="611" t="s">
        <v>1938</v>
      </c>
      <c r="D1624" s="323">
        <v>3</v>
      </c>
      <c r="E1624" s="323" t="s">
        <v>1959</v>
      </c>
      <c r="F1624" s="322" t="s">
        <v>1661</v>
      </c>
      <c r="G1624" s="184"/>
      <c r="H1624" s="224" t="s">
        <v>1857</v>
      </c>
      <c r="I1624" s="616" t="s">
        <v>111</v>
      </c>
      <c r="J1624" s="653">
        <v>3.6</v>
      </c>
      <c r="K1624" s="484"/>
      <c r="L1624" s="484"/>
      <c r="M1624" s="484"/>
      <c r="N1624" s="174">
        <v>255</v>
      </c>
      <c r="O1624" s="174"/>
      <c r="P1624" s="174">
        <v>52</v>
      </c>
      <c r="Q1624" s="174"/>
      <c r="R1624" s="175" t="e">
        <f t="shared" si="175"/>
        <v>#DIV/0!</v>
      </c>
      <c r="S1624" s="175">
        <f t="shared" si="176"/>
        <v>0</v>
      </c>
      <c r="T1624" s="175" t="e">
        <f t="shared" si="177"/>
        <v>#DIV/0!</v>
      </c>
      <c r="U1624" s="176">
        <f>IF(N1624="nio",0,IF(N1624&gt;0,VLOOKUP(H1624,'3-Productie normen'!A:S,VLOOKUP(N1624,'3-Productie normen'!S:T,2,FALSE),FALSE)))</f>
        <v>0</v>
      </c>
      <c r="V1624" s="176">
        <f t="shared" si="178"/>
        <v>0</v>
      </c>
      <c r="W1624" s="176">
        <f t="shared" si="179"/>
        <v>0</v>
      </c>
      <c r="X1624" s="176">
        <f t="shared" si="180"/>
        <v>0</v>
      </c>
      <c r="Y1624" s="666">
        <f>VLOOKUP(H1624,'3-Productie normen'!A:S,13,FALSE)</f>
        <v>1</v>
      </c>
      <c r="Z1624" s="177"/>
      <c r="AB1624" s="138">
        <f t="shared" si="181"/>
        <v>1105.2</v>
      </c>
    </row>
    <row r="1625" spans="1:28" ht="14.1" customHeight="1">
      <c r="A1625" s="152">
        <v>1625</v>
      </c>
      <c r="B1625" s="171" t="s">
        <v>1934</v>
      </c>
      <c r="C1625" s="611" t="s">
        <v>1938</v>
      </c>
      <c r="D1625" s="323">
        <v>3</v>
      </c>
      <c r="E1625" s="323" t="s">
        <v>1960</v>
      </c>
      <c r="F1625" s="322" t="s">
        <v>1961</v>
      </c>
      <c r="G1625" s="184"/>
      <c r="H1625" s="224" t="s">
        <v>458</v>
      </c>
      <c r="I1625" s="616" t="s">
        <v>1988</v>
      </c>
      <c r="J1625" s="653">
        <v>3.6</v>
      </c>
      <c r="K1625" s="484"/>
      <c r="L1625" s="484"/>
      <c r="M1625" s="484"/>
      <c r="N1625" s="174">
        <v>52</v>
      </c>
      <c r="O1625" s="174"/>
      <c r="P1625" s="174"/>
      <c r="Q1625" s="174"/>
      <c r="R1625" s="175" t="e">
        <f t="shared" si="175"/>
        <v>#DIV/0!</v>
      </c>
      <c r="S1625" s="175">
        <f t="shared" si="176"/>
        <v>0</v>
      </c>
      <c r="T1625" s="175">
        <f t="shared" si="177"/>
        <v>0</v>
      </c>
      <c r="U1625" s="176">
        <f>IF(N1625="nio",0,IF(N1625&gt;0,VLOOKUP(H1625,'3-Productie normen'!A:S,VLOOKUP(N1625,'3-Productie normen'!S:T,2,FALSE),FALSE)))</f>
        <v>0</v>
      </c>
      <c r="V1625" s="176">
        <f t="shared" si="178"/>
        <v>0</v>
      </c>
      <c r="W1625" s="176">
        <f t="shared" si="179"/>
        <v>0</v>
      </c>
      <c r="X1625" s="176">
        <f t="shared" si="180"/>
        <v>0</v>
      </c>
      <c r="Y1625" s="666">
        <f>VLOOKUP(H1625,'3-Productie normen'!A:S,13,FALSE)</f>
        <v>5</v>
      </c>
      <c r="Z1625" s="177"/>
      <c r="AB1625" s="138">
        <f t="shared" si="181"/>
        <v>187.20000000000002</v>
      </c>
    </row>
    <row r="1626" spans="1:28" ht="14.1" customHeight="1">
      <c r="A1626" s="152">
        <v>1626</v>
      </c>
      <c r="B1626" s="171" t="s">
        <v>1934</v>
      </c>
      <c r="C1626" s="611" t="s">
        <v>1938</v>
      </c>
      <c r="D1626" s="323">
        <v>3</v>
      </c>
      <c r="E1626" s="323" t="s">
        <v>1962</v>
      </c>
      <c r="F1626" s="322" t="s">
        <v>1963</v>
      </c>
      <c r="G1626" s="184"/>
      <c r="H1626" s="224" t="s">
        <v>1857</v>
      </c>
      <c r="I1626" s="616" t="s">
        <v>1989</v>
      </c>
      <c r="J1626" s="653">
        <v>6.6</v>
      </c>
      <c r="K1626" s="484"/>
      <c r="L1626" s="484"/>
      <c r="M1626" s="484"/>
      <c r="N1626" s="174">
        <v>255</v>
      </c>
      <c r="O1626" s="174"/>
      <c r="P1626" s="174">
        <v>52</v>
      </c>
      <c r="Q1626" s="174"/>
      <c r="R1626" s="175" t="e">
        <f t="shared" si="175"/>
        <v>#DIV/0!</v>
      </c>
      <c r="S1626" s="175">
        <f t="shared" si="176"/>
        <v>0</v>
      </c>
      <c r="T1626" s="175" t="e">
        <f t="shared" si="177"/>
        <v>#DIV/0!</v>
      </c>
      <c r="U1626" s="176">
        <f>IF(N1626="nio",0,IF(N1626&gt;0,VLOOKUP(H1626,'3-Productie normen'!A:S,VLOOKUP(N1626,'3-Productie normen'!S:T,2,FALSE),FALSE)))</f>
        <v>0</v>
      </c>
      <c r="V1626" s="176">
        <f t="shared" si="178"/>
        <v>0</v>
      </c>
      <c r="W1626" s="176">
        <f t="shared" si="179"/>
        <v>0</v>
      </c>
      <c r="X1626" s="176">
        <f t="shared" si="180"/>
        <v>0</v>
      </c>
      <c r="Y1626" s="666">
        <f>VLOOKUP(H1626,'3-Productie normen'!A:S,13,FALSE)</f>
        <v>1</v>
      </c>
      <c r="Z1626" s="177"/>
      <c r="AB1626" s="138">
        <f t="shared" si="181"/>
        <v>2026.1999999999998</v>
      </c>
    </row>
    <row r="1627" spans="1:28" ht="14.1" customHeight="1">
      <c r="A1627" s="152">
        <v>1627</v>
      </c>
      <c r="B1627" s="171" t="s">
        <v>1934</v>
      </c>
      <c r="C1627" s="611" t="s">
        <v>1938</v>
      </c>
      <c r="D1627" s="323">
        <v>3</v>
      </c>
      <c r="E1627" s="323" t="s">
        <v>1964</v>
      </c>
      <c r="F1627" s="322" t="s">
        <v>309</v>
      </c>
      <c r="G1627" s="184"/>
      <c r="H1627" s="224" t="s">
        <v>18</v>
      </c>
      <c r="I1627" s="616" t="s">
        <v>322</v>
      </c>
      <c r="J1627" s="653">
        <v>3.5</v>
      </c>
      <c r="K1627" s="484"/>
      <c r="L1627" s="484"/>
      <c r="M1627" s="484"/>
      <c r="N1627" s="174">
        <v>255</v>
      </c>
      <c r="O1627" s="174"/>
      <c r="P1627" s="174">
        <v>52</v>
      </c>
      <c r="Q1627" s="174"/>
      <c r="R1627" s="175" t="e">
        <f t="shared" si="175"/>
        <v>#DIV/0!</v>
      </c>
      <c r="S1627" s="175">
        <f t="shared" si="176"/>
        <v>0</v>
      </c>
      <c r="T1627" s="175" t="e">
        <f t="shared" si="177"/>
        <v>#DIV/0!</v>
      </c>
      <c r="U1627" s="176">
        <f>IF(N1627="nio",0,IF(N1627&gt;0,VLOOKUP(H1627,'3-Productie normen'!A:S,VLOOKUP(N1627,'3-Productie normen'!S:T,2,FALSE),FALSE)))</f>
        <v>0</v>
      </c>
      <c r="V1627" s="176">
        <f t="shared" si="178"/>
        <v>0</v>
      </c>
      <c r="W1627" s="176">
        <f t="shared" si="179"/>
        <v>0</v>
      </c>
      <c r="X1627" s="176">
        <f t="shared" si="180"/>
        <v>0</v>
      </c>
      <c r="Y1627" s="666">
        <f>VLOOKUP(H1627,'3-Productie normen'!A:S,13,FALSE)</f>
        <v>3</v>
      </c>
      <c r="Z1627" s="177"/>
      <c r="AB1627" s="138">
        <f t="shared" si="181"/>
        <v>1074.5</v>
      </c>
    </row>
    <row r="1628" spans="1:28" ht="14.1" customHeight="1">
      <c r="A1628" s="152">
        <v>1628</v>
      </c>
      <c r="B1628" s="171" t="s">
        <v>1934</v>
      </c>
      <c r="C1628" s="611" t="s">
        <v>1938</v>
      </c>
      <c r="D1628" s="323">
        <v>3</v>
      </c>
      <c r="E1628" s="323" t="s">
        <v>1965</v>
      </c>
      <c r="F1628" s="322" t="s">
        <v>309</v>
      </c>
      <c r="G1628" s="184"/>
      <c r="H1628" s="224" t="s">
        <v>18</v>
      </c>
      <c r="I1628" s="616" t="s">
        <v>322</v>
      </c>
      <c r="J1628" s="653">
        <v>3.5</v>
      </c>
      <c r="K1628" s="484"/>
      <c r="L1628" s="484"/>
      <c r="M1628" s="484"/>
      <c r="N1628" s="174">
        <v>255</v>
      </c>
      <c r="O1628" s="174"/>
      <c r="P1628" s="174">
        <v>52</v>
      </c>
      <c r="Q1628" s="174"/>
      <c r="R1628" s="175" t="e">
        <f t="shared" si="175"/>
        <v>#DIV/0!</v>
      </c>
      <c r="S1628" s="175">
        <f t="shared" si="176"/>
        <v>0</v>
      </c>
      <c r="T1628" s="175" t="e">
        <f t="shared" si="177"/>
        <v>#DIV/0!</v>
      </c>
      <c r="U1628" s="176">
        <f>IF(N1628="nio",0,IF(N1628&gt;0,VLOOKUP(H1628,'3-Productie normen'!A:S,VLOOKUP(N1628,'3-Productie normen'!S:T,2,FALSE),FALSE)))</f>
        <v>0</v>
      </c>
      <c r="V1628" s="176">
        <f t="shared" si="178"/>
        <v>0</v>
      </c>
      <c r="W1628" s="176">
        <f t="shared" si="179"/>
        <v>0</v>
      </c>
      <c r="X1628" s="176">
        <f t="shared" si="180"/>
        <v>0</v>
      </c>
      <c r="Y1628" s="666">
        <f>VLOOKUP(H1628,'3-Productie normen'!A:S,13,FALSE)</f>
        <v>3</v>
      </c>
      <c r="Z1628" s="177"/>
      <c r="AB1628" s="138">
        <f t="shared" si="181"/>
        <v>1074.5</v>
      </c>
    </row>
    <row r="1629" spans="1:28" ht="14.1" customHeight="1">
      <c r="A1629" s="152">
        <v>1629</v>
      </c>
      <c r="B1629" s="171" t="s">
        <v>1934</v>
      </c>
      <c r="C1629" s="611" t="s">
        <v>1938</v>
      </c>
      <c r="D1629" s="323">
        <v>3</v>
      </c>
      <c r="E1629" s="323" t="s">
        <v>1966</v>
      </c>
      <c r="F1629" s="322" t="s">
        <v>355</v>
      </c>
      <c r="G1629" s="184"/>
      <c r="H1629" s="224" t="s">
        <v>368</v>
      </c>
      <c r="I1629" s="616" t="s">
        <v>111</v>
      </c>
      <c r="J1629" s="653">
        <v>14.5</v>
      </c>
      <c r="K1629" s="484"/>
      <c r="L1629" s="484"/>
      <c r="M1629" s="484"/>
      <c r="N1629" s="174">
        <v>255</v>
      </c>
      <c r="O1629" s="174"/>
      <c r="P1629" s="174">
        <v>52</v>
      </c>
      <c r="Q1629" s="174"/>
      <c r="R1629" s="175" t="e">
        <f t="shared" si="175"/>
        <v>#DIV/0!</v>
      </c>
      <c r="S1629" s="175">
        <f t="shared" si="176"/>
        <v>0</v>
      </c>
      <c r="T1629" s="175" t="e">
        <f t="shared" si="177"/>
        <v>#DIV/0!</v>
      </c>
      <c r="U1629" s="176">
        <f>IF(N1629="nio",0,IF(N1629&gt;0,VLOOKUP(H1629,'3-Productie normen'!A:S,VLOOKUP(N1629,'3-Productie normen'!S:T,2,FALSE),FALSE)))</f>
        <v>0</v>
      </c>
      <c r="V1629" s="176">
        <f t="shared" si="178"/>
        <v>0</v>
      </c>
      <c r="W1629" s="176">
        <f t="shared" si="179"/>
        <v>0</v>
      </c>
      <c r="X1629" s="176">
        <f t="shared" si="180"/>
        <v>0</v>
      </c>
      <c r="Y1629" s="666">
        <f>VLOOKUP(H1629,'3-Productie normen'!A:S,13,FALSE)</f>
        <v>5</v>
      </c>
      <c r="Z1629" s="177"/>
      <c r="AB1629" s="138">
        <f t="shared" si="181"/>
        <v>4451.5</v>
      </c>
    </row>
    <row r="1630" spans="1:28" ht="14.1" customHeight="1">
      <c r="A1630" s="152">
        <v>1630</v>
      </c>
      <c r="B1630" s="171" t="s">
        <v>1934</v>
      </c>
      <c r="C1630" s="611" t="s">
        <v>1938</v>
      </c>
      <c r="D1630" s="323">
        <v>3</v>
      </c>
      <c r="E1630" s="323" t="s">
        <v>1967</v>
      </c>
      <c r="F1630" s="322" t="s">
        <v>281</v>
      </c>
      <c r="G1630" s="184"/>
      <c r="H1630" s="224" t="s">
        <v>1857</v>
      </c>
      <c r="I1630" s="616" t="s">
        <v>111</v>
      </c>
      <c r="J1630" s="653">
        <v>18</v>
      </c>
      <c r="K1630" s="484"/>
      <c r="L1630" s="484"/>
      <c r="M1630" s="484"/>
      <c r="N1630" s="174">
        <v>255</v>
      </c>
      <c r="O1630" s="174"/>
      <c r="P1630" s="174">
        <v>52</v>
      </c>
      <c r="Q1630" s="174"/>
      <c r="R1630" s="175" t="e">
        <f t="shared" si="175"/>
        <v>#DIV/0!</v>
      </c>
      <c r="S1630" s="175">
        <f t="shared" si="176"/>
        <v>0</v>
      </c>
      <c r="T1630" s="175" t="e">
        <f t="shared" si="177"/>
        <v>#DIV/0!</v>
      </c>
      <c r="U1630" s="176">
        <f>IF(N1630="nio",0,IF(N1630&gt;0,VLOOKUP(H1630,'3-Productie normen'!A:S,VLOOKUP(N1630,'3-Productie normen'!S:T,2,FALSE),FALSE)))</f>
        <v>0</v>
      </c>
      <c r="V1630" s="176">
        <f t="shared" si="178"/>
        <v>0</v>
      </c>
      <c r="W1630" s="176">
        <f t="shared" si="179"/>
        <v>0</v>
      </c>
      <c r="X1630" s="176">
        <f t="shared" si="180"/>
        <v>0</v>
      </c>
      <c r="Y1630" s="666">
        <f>VLOOKUP(H1630,'3-Productie normen'!A:S,13,FALSE)</f>
        <v>1</v>
      </c>
      <c r="Z1630" s="177"/>
      <c r="AB1630" s="138">
        <f t="shared" si="181"/>
        <v>5526</v>
      </c>
    </row>
    <row r="1631" spans="1:28" ht="14.1" customHeight="1">
      <c r="A1631" s="152">
        <v>1631</v>
      </c>
      <c r="B1631" s="171" t="s">
        <v>1934</v>
      </c>
      <c r="C1631" s="611" t="s">
        <v>1938</v>
      </c>
      <c r="D1631" s="323">
        <v>3</v>
      </c>
      <c r="E1631" s="323" t="s">
        <v>1968</v>
      </c>
      <c r="F1631" s="322" t="s">
        <v>281</v>
      </c>
      <c r="G1631" s="184"/>
      <c r="H1631" s="224" t="s">
        <v>1857</v>
      </c>
      <c r="I1631" s="616" t="s">
        <v>111</v>
      </c>
      <c r="J1631" s="653">
        <v>30.4</v>
      </c>
      <c r="K1631" s="484"/>
      <c r="L1631" s="484"/>
      <c r="M1631" s="484"/>
      <c r="N1631" s="174">
        <v>255</v>
      </c>
      <c r="O1631" s="174"/>
      <c r="P1631" s="174">
        <v>52</v>
      </c>
      <c r="Q1631" s="174"/>
      <c r="R1631" s="175" t="e">
        <f t="shared" si="175"/>
        <v>#DIV/0!</v>
      </c>
      <c r="S1631" s="175">
        <f t="shared" si="176"/>
        <v>0</v>
      </c>
      <c r="T1631" s="175" t="e">
        <f t="shared" si="177"/>
        <v>#DIV/0!</v>
      </c>
      <c r="U1631" s="176">
        <f>IF(N1631="nio",0,IF(N1631&gt;0,VLOOKUP(H1631,'3-Productie normen'!A:S,VLOOKUP(N1631,'3-Productie normen'!S:T,2,FALSE),FALSE)))</f>
        <v>0</v>
      </c>
      <c r="V1631" s="176">
        <f t="shared" si="178"/>
        <v>0</v>
      </c>
      <c r="W1631" s="176">
        <f t="shared" si="179"/>
        <v>0</v>
      </c>
      <c r="X1631" s="176">
        <f t="shared" si="180"/>
        <v>0</v>
      </c>
      <c r="Y1631" s="666">
        <f>VLOOKUP(H1631,'3-Productie normen'!A:S,13,FALSE)</f>
        <v>1</v>
      </c>
      <c r="Z1631" s="177"/>
      <c r="AB1631" s="138">
        <f t="shared" si="181"/>
        <v>9332.7999999999993</v>
      </c>
    </row>
    <row r="1632" spans="1:28" ht="14.1" customHeight="1">
      <c r="A1632" s="152">
        <v>1632</v>
      </c>
      <c r="B1632" s="171" t="s">
        <v>1934</v>
      </c>
      <c r="C1632" s="611" t="s">
        <v>1938</v>
      </c>
      <c r="D1632" s="323">
        <v>3</v>
      </c>
      <c r="E1632" s="323" t="s">
        <v>1969</v>
      </c>
      <c r="F1632" s="322" t="s">
        <v>557</v>
      </c>
      <c r="G1632" s="184"/>
      <c r="H1632" s="224" t="s">
        <v>1856</v>
      </c>
      <c r="I1632" s="616" t="s">
        <v>111</v>
      </c>
      <c r="J1632" s="653">
        <v>92.3</v>
      </c>
      <c r="K1632" s="484"/>
      <c r="L1632" s="484"/>
      <c r="M1632" s="484"/>
      <c r="N1632" s="174">
        <v>255</v>
      </c>
      <c r="O1632" s="174"/>
      <c r="P1632" s="174">
        <v>52</v>
      </c>
      <c r="Q1632" s="174"/>
      <c r="R1632" s="175" t="e">
        <f t="shared" si="175"/>
        <v>#DIV/0!</v>
      </c>
      <c r="S1632" s="175">
        <f t="shared" si="176"/>
        <v>0</v>
      </c>
      <c r="T1632" s="175" t="e">
        <f t="shared" si="177"/>
        <v>#DIV/0!</v>
      </c>
      <c r="U1632" s="176">
        <f>IF(N1632="nio",0,IF(N1632&gt;0,VLOOKUP(H1632,'3-Productie normen'!A:S,VLOOKUP(N1632,'3-Productie normen'!S:T,2,FALSE),FALSE)))</f>
        <v>0</v>
      </c>
      <c r="V1632" s="176">
        <f t="shared" si="178"/>
        <v>0</v>
      </c>
      <c r="W1632" s="176">
        <f t="shared" si="179"/>
        <v>0</v>
      </c>
      <c r="X1632" s="176">
        <f t="shared" si="180"/>
        <v>0</v>
      </c>
      <c r="Y1632" s="666">
        <f>VLOOKUP(H1632,'3-Productie normen'!A:S,13,FALSE)</f>
        <v>5</v>
      </c>
      <c r="Z1632" s="177"/>
      <c r="AB1632" s="138">
        <f t="shared" si="181"/>
        <v>28336.1</v>
      </c>
    </row>
    <row r="1633" spans="1:28" ht="14.1" customHeight="1">
      <c r="A1633" s="152">
        <v>1633</v>
      </c>
      <c r="B1633" s="171" t="s">
        <v>1934</v>
      </c>
      <c r="C1633" s="611" t="s">
        <v>1938</v>
      </c>
      <c r="D1633" s="323">
        <v>3</v>
      </c>
      <c r="E1633" s="323" t="s">
        <v>1970</v>
      </c>
      <c r="F1633" s="322" t="s">
        <v>1971</v>
      </c>
      <c r="G1633" s="184"/>
      <c r="H1633" s="224" t="s">
        <v>368</v>
      </c>
      <c r="I1633" s="616"/>
      <c r="J1633" s="653">
        <v>18.64</v>
      </c>
      <c r="K1633" s="484"/>
      <c r="L1633" s="484"/>
      <c r="M1633" s="484"/>
      <c r="N1633" s="174">
        <v>12</v>
      </c>
      <c r="O1633" s="174"/>
      <c r="P1633" s="174"/>
      <c r="Q1633" s="174"/>
      <c r="R1633" s="175" t="e">
        <f t="shared" si="175"/>
        <v>#DIV/0!</v>
      </c>
      <c r="S1633" s="175">
        <f t="shared" si="176"/>
        <v>0</v>
      </c>
      <c r="T1633" s="175">
        <f t="shared" si="177"/>
        <v>0</v>
      </c>
      <c r="U1633" s="176">
        <f>IF(N1633="nio",0,IF(N1633&gt;0,VLOOKUP(H1633,'3-Productie normen'!A:S,VLOOKUP(N1633,'3-Productie normen'!S:T,2,FALSE),FALSE)))</f>
        <v>0</v>
      </c>
      <c r="V1633" s="176">
        <f t="shared" si="178"/>
        <v>0</v>
      </c>
      <c r="W1633" s="176">
        <f t="shared" si="179"/>
        <v>0</v>
      </c>
      <c r="X1633" s="176">
        <f t="shared" si="180"/>
        <v>0</v>
      </c>
      <c r="Y1633" s="666">
        <f>VLOOKUP(H1633,'3-Productie normen'!A:S,13,FALSE)</f>
        <v>5</v>
      </c>
      <c r="Z1633" s="177"/>
      <c r="AB1633" s="138">
        <f t="shared" si="181"/>
        <v>223.68</v>
      </c>
    </row>
    <row r="1634" spans="1:28" ht="14.1" customHeight="1">
      <c r="A1634" s="152">
        <v>1634</v>
      </c>
      <c r="B1634" s="171" t="s">
        <v>1935</v>
      </c>
      <c r="C1634" s="611" t="s">
        <v>1924</v>
      </c>
      <c r="D1634" s="323" t="s">
        <v>1939</v>
      </c>
      <c r="E1634" s="323" t="s">
        <v>1025</v>
      </c>
      <c r="F1634" s="570" t="s">
        <v>1972</v>
      </c>
      <c r="G1634" s="184"/>
      <c r="H1634" s="133" t="s">
        <v>368</v>
      </c>
      <c r="I1634" s="616" t="s">
        <v>114</v>
      </c>
      <c r="J1634" s="653">
        <v>30.200000000000003</v>
      </c>
      <c r="K1634" s="484"/>
      <c r="L1634" s="484"/>
      <c r="M1634" s="484"/>
      <c r="N1634" s="174">
        <v>104</v>
      </c>
      <c r="O1634" s="174"/>
      <c r="P1634" s="174"/>
      <c r="Q1634" s="174"/>
      <c r="R1634" s="175" t="e">
        <f t="shared" si="175"/>
        <v>#DIV/0!</v>
      </c>
      <c r="S1634" s="175">
        <f t="shared" si="176"/>
        <v>0</v>
      </c>
      <c r="T1634" s="175">
        <f t="shared" si="177"/>
        <v>0</v>
      </c>
      <c r="U1634" s="176">
        <f>IF(N1634="nio",0,IF(N1634&gt;0,VLOOKUP(H1634,'3-Productie normen'!A:S,VLOOKUP(N1634,'3-Productie normen'!S:T,2,FALSE),FALSE)))</f>
        <v>0</v>
      </c>
      <c r="V1634" s="176">
        <f t="shared" si="178"/>
        <v>0</v>
      </c>
      <c r="W1634" s="176">
        <f t="shared" si="179"/>
        <v>0</v>
      </c>
      <c r="X1634" s="176">
        <f t="shared" si="180"/>
        <v>0</v>
      </c>
      <c r="Y1634" s="666">
        <f>VLOOKUP(H1634,'3-Productie normen'!A:S,13,FALSE)</f>
        <v>5</v>
      </c>
      <c r="Z1634" s="177"/>
      <c r="AB1634" s="138">
        <f t="shared" si="181"/>
        <v>3140.8</v>
      </c>
    </row>
    <row r="1635" spans="1:28" ht="14.1" customHeight="1">
      <c r="A1635" s="152">
        <v>1635</v>
      </c>
      <c r="B1635" s="171" t="s">
        <v>1935</v>
      </c>
      <c r="C1635" s="611" t="s">
        <v>1924</v>
      </c>
      <c r="D1635" s="323" t="s">
        <v>1939</v>
      </c>
      <c r="E1635" s="323" t="s">
        <v>1030</v>
      </c>
      <c r="F1635" s="322" t="s">
        <v>906</v>
      </c>
      <c r="G1635" s="184"/>
      <c r="H1635" s="133" t="s">
        <v>1856</v>
      </c>
      <c r="I1635" s="616" t="s">
        <v>111</v>
      </c>
      <c r="J1635" s="653">
        <v>2.2000000000000002</v>
      </c>
      <c r="K1635" s="484"/>
      <c r="L1635" s="484"/>
      <c r="M1635" s="484"/>
      <c r="N1635" s="174">
        <v>104</v>
      </c>
      <c r="O1635" s="174"/>
      <c r="P1635" s="174"/>
      <c r="Q1635" s="174"/>
      <c r="R1635" s="175" t="e">
        <f t="shared" si="175"/>
        <v>#DIV/0!</v>
      </c>
      <c r="S1635" s="175">
        <f t="shared" si="176"/>
        <v>0</v>
      </c>
      <c r="T1635" s="175">
        <f t="shared" si="177"/>
        <v>0</v>
      </c>
      <c r="U1635" s="176">
        <f>IF(N1635="nio",0,IF(N1635&gt;0,VLOOKUP(H1635,'3-Productie normen'!A:S,VLOOKUP(N1635,'3-Productie normen'!S:T,2,FALSE),FALSE)))</f>
        <v>0</v>
      </c>
      <c r="V1635" s="176">
        <f t="shared" si="178"/>
        <v>0</v>
      </c>
      <c r="W1635" s="176">
        <f t="shared" si="179"/>
        <v>0</v>
      </c>
      <c r="X1635" s="176">
        <f t="shared" si="180"/>
        <v>0</v>
      </c>
      <c r="Y1635" s="666">
        <f>VLOOKUP(H1635,'3-Productie normen'!A:S,13,FALSE)</f>
        <v>5</v>
      </c>
      <c r="Z1635" s="177"/>
      <c r="AB1635" s="138">
        <f t="shared" si="181"/>
        <v>228.8</v>
      </c>
    </row>
    <row r="1636" spans="1:28" ht="14.1" customHeight="1">
      <c r="A1636" s="152">
        <v>1636</v>
      </c>
      <c r="B1636" s="173" t="s">
        <v>2004</v>
      </c>
      <c r="C1636" s="322" t="s">
        <v>1885</v>
      </c>
      <c r="D1636" s="594" t="s">
        <v>1939</v>
      </c>
      <c r="E1636" s="614">
        <v>0.1</v>
      </c>
      <c r="F1636" s="322" t="s">
        <v>2020</v>
      </c>
      <c r="G1636" s="322" t="s">
        <v>2020</v>
      </c>
      <c r="H1636" s="322" t="s">
        <v>1856</v>
      </c>
      <c r="I1636" s="173" t="s">
        <v>2010</v>
      </c>
      <c r="J1636" s="653">
        <v>7.57</v>
      </c>
      <c r="K1636" s="484"/>
      <c r="L1636" s="484"/>
      <c r="M1636" s="484"/>
      <c r="N1636" s="174">
        <v>200</v>
      </c>
      <c r="O1636" s="174"/>
      <c r="P1636" s="174"/>
      <c r="Q1636" s="174"/>
      <c r="R1636" s="175" t="e">
        <f t="shared" si="175"/>
        <v>#DIV/0!</v>
      </c>
      <c r="S1636" s="175">
        <f t="shared" si="176"/>
        <v>0</v>
      </c>
      <c r="T1636" s="175">
        <f t="shared" si="177"/>
        <v>0</v>
      </c>
      <c r="U1636" s="176">
        <f>IF(N1636="nio",0,IF(N1636&gt;0,VLOOKUP(H1636,'3-Productie normen'!A:S,VLOOKUP(N1636,'3-Productie normen'!S:T,2,FALSE),FALSE)))</f>
        <v>0</v>
      </c>
      <c r="V1636" s="176">
        <f t="shared" si="178"/>
        <v>0</v>
      </c>
      <c r="W1636" s="176">
        <f t="shared" si="179"/>
        <v>0</v>
      </c>
      <c r="X1636" s="176">
        <f t="shared" si="180"/>
        <v>0</v>
      </c>
      <c r="Y1636" s="666">
        <f>VLOOKUP(H1636,'3-Productie normen'!A:S,13,FALSE)</f>
        <v>5</v>
      </c>
      <c r="Z1636" s="177"/>
      <c r="AB1636" s="138">
        <f t="shared" si="181"/>
        <v>1514</v>
      </c>
    </row>
    <row r="1637" spans="1:28" ht="14.1" customHeight="1">
      <c r="A1637" s="152">
        <v>1637</v>
      </c>
      <c r="B1637" s="173" t="s">
        <v>2004</v>
      </c>
      <c r="C1637" s="322" t="s">
        <v>1885</v>
      </c>
      <c r="D1637" s="594" t="s">
        <v>1939</v>
      </c>
      <c r="E1637" s="614">
        <v>0.2</v>
      </c>
      <c r="F1637" s="322" t="s">
        <v>2021</v>
      </c>
      <c r="G1637" s="322" t="s">
        <v>2021</v>
      </c>
      <c r="H1637" s="322" t="s">
        <v>1856</v>
      </c>
      <c r="I1637" s="322" t="s">
        <v>111</v>
      </c>
      <c r="J1637" s="653">
        <v>67.45</v>
      </c>
      <c r="K1637" s="484"/>
      <c r="L1637" s="484"/>
      <c r="M1637" s="484"/>
      <c r="N1637" s="174">
        <v>200</v>
      </c>
      <c r="O1637" s="174"/>
      <c r="P1637" s="174"/>
      <c r="Q1637" s="174"/>
      <c r="R1637" s="175" t="e">
        <f t="shared" si="175"/>
        <v>#DIV/0!</v>
      </c>
      <c r="S1637" s="175">
        <f t="shared" si="176"/>
        <v>0</v>
      </c>
      <c r="T1637" s="175">
        <f t="shared" si="177"/>
        <v>0</v>
      </c>
      <c r="U1637" s="176">
        <f>IF(N1637="nio",0,IF(N1637&gt;0,VLOOKUP(H1637,'3-Productie normen'!A:S,VLOOKUP(N1637,'3-Productie normen'!S:T,2,FALSE),FALSE)))</f>
        <v>0</v>
      </c>
      <c r="V1637" s="176">
        <f t="shared" si="178"/>
        <v>0</v>
      </c>
      <c r="W1637" s="176">
        <f t="shared" si="179"/>
        <v>0</v>
      </c>
      <c r="X1637" s="176">
        <f t="shared" si="180"/>
        <v>0</v>
      </c>
      <c r="Y1637" s="666">
        <f>VLOOKUP(H1637,'3-Productie normen'!A:S,13,FALSE)</f>
        <v>5</v>
      </c>
      <c r="Z1637" s="177"/>
      <c r="AB1637" s="138">
        <f t="shared" si="181"/>
        <v>13490</v>
      </c>
    </row>
    <row r="1638" spans="1:28" ht="14.1" customHeight="1">
      <c r="A1638" s="152">
        <v>1638</v>
      </c>
      <c r="B1638" s="173" t="s">
        <v>2004</v>
      </c>
      <c r="C1638" s="322" t="s">
        <v>1885</v>
      </c>
      <c r="D1638" s="594" t="s">
        <v>1939</v>
      </c>
      <c r="E1638" s="614">
        <v>0.3</v>
      </c>
      <c r="F1638" s="322" t="s">
        <v>1217</v>
      </c>
      <c r="G1638" s="322" t="s">
        <v>1217</v>
      </c>
      <c r="H1638" s="322" t="s">
        <v>1073</v>
      </c>
      <c r="I1638" s="322" t="s">
        <v>111</v>
      </c>
      <c r="J1638" s="653">
        <v>83.14</v>
      </c>
      <c r="K1638" s="484"/>
      <c r="L1638" s="484"/>
      <c r="M1638" s="484"/>
      <c r="N1638" s="174">
        <v>200</v>
      </c>
      <c r="O1638" s="174"/>
      <c r="P1638" s="174"/>
      <c r="Q1638" s="174"/>
      <c r="R1638" s="175" t="e">
        <f t="shared" si="175"/>
        <v>#DIV/0!</v>
      </c>
      <c r="S1638" s="175">
        <f t="shared" si="176"/>
        <v>0</v>
      </c>
      <c r="T1638" s="175">
        <f t="shared" si="177"/>
        <v>0</v>
      </c>
      <c r="U1638" s="176">
        <f>IF(N1638="nio",0,IF(N1638&gt;0,VLOOKUP(H1638,'3-Productie normen'!A:S,VLOOKUP(N1638,'3-Productie normen'!S:T,2,FALSE),FALSE)))</f>
        <v>0</v>
      </c>
      <c r="V1638" s="176">
        <f t="shared" si="178"/>
        <v>0</v>
      </c>
      <c r="W1638" s="176">
        <f t="shared" si="179"/>
        <v>0</v>
      </c>
      <c r="X1638" s="176">
        <f t="shared" si="180"/>
        <v>0</v>
      </c>
      <c r="Y1638" s="666">
        <f>VLOOKUP(H1638,'3-Productie normen'!A:S,13,FALSE)</f>
        <v>7</v>
      </c>
      <c r="Z1638" s="177"/>
      <c r="AB1638" s="138">
        <f t="shared" si="181"/>
        <v>16628</v>
      </c>
    </row>
    <row r="1639" spans="1:28" ht="14.1" customHeight="1">
      <c r="A1639" s="152">
        <v>1639</v>
      </c>
      <c r="B1639" s="173" t="s">
        <v>2004</v>
      </c>
      <c r="C1639" s="322" t="s">
        <v>1885</v>
      </c>
      <c r="D1639" s="594" t="s">
        <v>1939</v>
      </c>
      <c r="E1639" s="614" t="s">
        <v>2022</v>
      </c>
      <c r="F1639" s="322" t="s">
        <v>2023</v>
      </c>
      <c r="G1639" s="322" t="s">
        <v>2023</v>
      </c>
      <c r="H1639" s="322" t="s">
        <v>458</v>
      </c>
      <c r="I1639" s="322" t="s">
        <v>111</v>
      </c>
      <c r="J1639" s="653">
        <v>6</v>
      </c>
      <c r="K1639" s="484"/>
      <c r="L1639" s="484"/>
      <c r="M1639" s="484"/>
      <c r="N1639" s="174">
        <v>12</v>
      </c>
      <c r="O1639" s="174"/>
      <c r="P1639" s="174"/>
      <c r="Q1639" s="174"/>
      <c r="R1639" s="175" t="e">
        <f t="shared" si="175"/>
        <v>#DIV/0!</v>
      </c>
      <c r="S1639" s="175">
        <f t="shared" si="176"/>
        <v>0</v>
      </c>
      <c r="T1639" s="175">
        <f t="shared" si="177"/>
        <v>0</v>
      </c>
      <c r="U1639" s="176">
        <f>IF(N1639="nio",0,IF(N1639&gt;0,VLOOKUP(H1639,'3-Productie normen'!A:S,VLOOKUP(N1639,'3-Productie normen'!S:T,2,FALSE),FALSE)))</f>
        <v>0</v>
      </c>
      <c r="V1639" s="176">
        <f t="shared" si="178"/>
        <v>0</v>
      </c>
      <c r="W1639" s="176">
        <f t="shared" si="179"/>
        <v>0</v>
      </c>
      <c r="X1639" s="176">
        <f t="shared" si="180"/>
        <v>0</v>
      </c>
      <c r="Y1639" s="666">
        <f>VLOOKUP(H1639,'3-Productie normen'!A:S,13,FALSE)</f>
        <v>5</v>
      </c>
      <c r="Z1639" s="177"/>
      <c r="AB1639" s="138">
        <f t="shared" si="181"/>
        <v>72</v>
      </c>
    </row>
    <row r="1640" spans="1:28" ht="14.1" customHeight="1">
      <c r="A1640" s="152">
        <v>1640</v>
      </c>
      <c r="B1640" s="173" t="s">
        <v>2004</v>
      </c>
      <c r="C1640" s="322" t="s">
        <v>1885</v>
      </c>
      <c r="D1640" s="594" t="s">
        <v>1939</v>
      </c>
      <c r="E1640" s="614">
        <v>0.4</v>
      </c>
      <c r="F1640" s="322" t="s">
        <v>1114</v>
      </c>
      <c r="G1640" s="322" t="s">
        <v>1114</v>
      </c>
      <c r="H1640" s="322" t="s">
        <v>458</v>
      </c>
      <c r="I1640" s="322" t="s">
        <v>111</v>
      </c>
      <c r="J1640" s="653">
        <v>5.5</v>
      </c>
      <c r="K1640" s="484"/>
      <c r="L1640" s="484"/>
      <c r="M1640" s="484"/>
      <c r="N1640" s="174">
        <v>12</v>
      </c>
      <c r="O1640" s="174"/>
      <c r="P1640" s="174"/>
      <c r="Q1640" s="174"/>
      <c r="R1640" s="175" t="e">
        <f t="shared" si="175"/>
        <v>#DIV/0!</v>
      </c>
      <c r="S1640" s="175">
        <f t="shared" si="176"/>
        <v>0</v>
      </c>
      <c r="T1640" s="175">
        <f t="shared" si="177"/>
        <v>0</v>
      </c>
      <c r="U1640" s="176">
        <f>IF(N1640="nio",0,IF(N1640&gt;0,VLOOKUP(H1640,'3-Productie normen'!A:S,VLOOKUP(N1640,'3-Productie normen'!S:T,2,FALSE),FALSE)))</f>
        <v>0</v>
      </c>
      <c r="V1640" s="176">
        <f t="shared" si="178"/>
        <v>0</v>
      </c>
      <c r="W1640" s="176">
        <f t="shared" si="179"/>
        <v>0</v>
      </c>
      <c r="X1640" s="176">
        <f t="shared" si="180"/>
        <v>0</v>
      </c>
      <c r="Y1640" s="666">
        <f>VLOOKUP(H1640,'3-Productie normen'!A:S,13,FALSE)</f>
        <v>5</v>
      </c>
      <c r="Z1640" s="177"/>
      <c r="AB1640" s="138">
        <f t="shared" si="181"/>
        <v>66</v>
      </c>
    </row>
    <row r="1641" spans="1:28" ht="14.1" customHeight="1">
      <c r="A1641" s="152">
        <v>1641</v>
      </c>
      <c r="B1641" s="173" t="s">
        <v>2004</v>
      </c>
      <c r="C1641" s="322" t="s">
        <v>1885</v>
      </c>
      <c r="D1641" s="594" t="s">
        <v>1939</v>
      </c>
      <c r="E1641" s="614">
        <v>0.5</v>
      </c>
      <c r="F1641" s="322" t="s">
        <v>1430</v>
      </c>
      <c r="G1641" s="322" t="s">
        <v>1430</v>
      </c>
      <c r="H1641" s="322" t="s">
        <v>1856</v>
      </c>
      <c r="I1641" s="322" t="s">
        <v>111</v>
      </c>
      <c r="J1641" s="653">
        <v>157.32</v>
      </c>
      <c r="K1641" s="484"/>
      <c r="L1641" s="484"/>
      <c r="M1641" s="484"/>
      <c r="N1641" s="174">
        <v>200</v>
      </c>
      <c r="O1641" s="174"/>
      <c r="P1641" s="174"/>
      <c r="Q1641" s="174"/>
      <c r="R1641" s="175" t="e">
        <f t="shared" si="175"/>
        <v>#DIV/0!</v>
      </c>
      <c r="S1641" s="175">
        <f t="shared" si="176"/>
        <v>0</v>
      </c>
      <c r="T1641" s="175">
        <f t="shared" si="177"/>
        <v>0</v>
      </c>
      <c r="U1641" s="176">
        <f>IF(N1641="nio",0,IF(N1641&gt;0,VLOOKUP(H1641,'3-Productie normen'!A:S,VLOOKUP(N1641,'3-Productie normen'!S:T,2,FALSE),FALSE)))</f>
        <v>0</v>
      </c>
      <c r="V1641" s="176">
        <f t="shared" si="178"/>
        <v>0</v>
      </c>
      <c r="W1641" s="176">
        <f t="shared" si="179"/>
        <v>0</v>
      </c>
      <c r="X1641" s="176">
        <f t="shared" si="180"/>
        <v>0</v>
      </c>
      <c r="Y1641" s="666">
        <f>VLOOKUP(H1641,'3-Productie normen'!A:S,13,FALSE)</f>
        <v>5</v>
      </c>
      <c r="Z1641" s="177"/>
      <c r="AB1641" s="138">
        <f t="shared" si="181"/>
        <v>31464</v>
      </c>
    </row>
    <row r="1642" spans="1:28" ht="14.1" customHeight="1">
      <c r="A1642" s="152">
        <v>1642</v>
      </c>
      <c r="B1642" s="173" t="s">
        <v>2004</v>
      </c>
      <c r="C1642" s="322" t="s">
        <v>1885</v>
      </c>
      <c r="D1642" s="594" t="s">
        <v>1939</v>
      </c>
      <c r="E1642" s="614">
        <v>0.6</v>
      </c>
      <c r="F1642" s="322" t="s">
        <v>2024</v>
      </c>
      <c r="G1642" s="322" t="s">
        <v>2024</v>
      </c>
      <c r="H1642" s="322" t="s">
        <v>18</v>
      </c>
      <c r="I1642" s="322" t="s">
        <v>113</v>
      </c>
      <c r="J1642" s="653">
        <v>3.85</v>
      </c>
      <c r="K1642" s="484"/>
      <c r="L1642" s="484"/>
      <c r="M1642" s="484"/>
      <c r="N1642" s="174">
        <v>200</v>
      </c>
      <c r="O1642" s="174"/>
      <c r="P1642" s="174"/>
      <c r="Q1642" s="174"/>
      <c r="R1642" s="175" t="e">
        <f t="shared" si="175"/>
        <v>#DIV/0!</v>
      </c>
      <c r="S1642" s="175">
        <f t="shared" si="176"/>
        <v>0</v>
      </c>
      <c r="T1642" s="175">
        <f t="shared" si="177"/>
        <v>0</v>
      </c>
      <c r="U1642" s="176">
        <f>IF(N1642="nio",0,IF(N1642&gt;0,VLOOKUP(H1642,'3-Productie normen'!A:S,VLOOKUP(N1642,'3-Productie normen'!S:T,2,FALSE),FALSE)))</f>
        <v>0</v>
      </c>
      <c r="V1642" s="176">
        <f t="shared" si="178"/>
        <v>0</v>
      </c>
      <c r="W1642" s="176">
        <f t="shared" si="179"/>
        <v>0</v>
      </c>
      <c r="X1642" s="176">
        <f t="shared" si="180"/>
        <v>0</v>
      </c>
      <c r="Y1642" s="666">
        <f>VLOOKUP(H1642,'3-Productie normen'!A:S,13,FALSE)</f>
        <v>3</v>
      </c>
      <c r="Z1642" s="177"/>
      <c r="AB1642" s="138">
        <f t="shared" si="181"/>
        <v>770</v>
      </c>
    </row>
    <row r="1643" spans="1:28" ht="14.1" customHeight="1">
      <c r="A1643" s="152">
        <v>1643</v>
      </c>
      <c r="B1643" s="173" t="s">
        <v>2004</v>
      </c>
      <c r="C1643" s="322" t="s">
        <v>1885</v>
      </c>
      <c r="D1643" s="594" t="s">
        <v>1939</v>
      </c>
      <c r="E1643" s="614">
        <v>0.7</v>
      </c>
      <c r="F1643" s="322" t="s">
        <v>2025</v>
      </c>
      <c r="G1643" s="322" t="s">
        <v>2025</v>
      </c>
      <c r="H1643" s="322" t="s">
        <v>18</v>
      </c>
      <c r="I1643" s="322" t="s">
        <v>113</v>
      </c>
      <c r="J1643" s="653">
        <v>8.33</v>
      </c>
      <c r="K1643" s="484"/>
      <c r="L1643" s="484"/>
      <c r="M1643" s="484"/>
      <c r="N1643" s="174">
        <v>200</v>
      </c>
      <c r="O1643" s="174"/>
      <c r="P1643" s="174"/>
      <c r="Q1643" s="174"/>
      <c r="R1643" s="175" t="e">
        <f t="shared" si="175"/>
        <v>#DIV/0!</v>
      </c>
      <c r="S1643" s="175">
        <f t="shared" si="176"/>
        <v>0</v>
      </c>
      <c r="T1643" s="175">
        <f t="shared" si="177"/>
        <v>0</v>
      </c>
      <c r="U1643" s="176">
        <f>IF(N1643="nio",0,IF(N1643&gt;0,VLOOKUP(H1643,'3-Productie normen'!A:S,VLOOKUP(N1643,'3-Productie normen'!S:T,2,FALSE),FALSE)))</f>
        <v>0</v>
      </c>
      <c r="V1643" s="176">
        <f t="shared" si="178"/>
        <v>0</v>
      </c>
      <c r="W1643" s="176">
        <f t="shared" si="179"/>
        <v>0</v>
      </c>
      <c r="X1643" s="176">
        <f t="shared" si="180"/>
        <v>0</v>
      </c>
      <c r="Y1643" s="666">
        <f>VLOOKUP(H1643,'3-Productie normen'!A:S,13,FALSE)</f>
        <v>3</v>
      </c>
      <c r="Z1643" s="177"/>
      <c r="AB1643" s="138">
        <f t="shared" si="181"/>
        <v>1666</v>
      </c>
    </row>
    <row r="1644" spans="1:28" ht="14.1" customHeight="1">
      <c r="A1644" s="152">
        <v>1644</v>
      </c>
      <c r="B1644" s="173" t="s">
        <v>2004</v>
      </c>
      <c r="C1644" s="322" t="s">
        <v>1885</v>
      </c>
      <c r="D1644" s="594" t="s">
        <v>1939</v>
      </c>
      <c r="E1644" s="614">
        <v>0.8</v>
      </c>
      <c r="F1644" s="322" t="s">
        <v>2015</v>
      </c>
      <c r="G1644" s="322" t="s">
        <v>2015</v>
      </c>
      <c r="H1644" s="322" t="s">
        <v>18</v>
      </c>
      <c r="I1644" s="322" t="s">
        <v>113</v>
      </c>
      <c r="J1644" s="653">
        <v>3.4</v>
      </c>
      <c r="K1644" s="484"/>
      <c r="L1644" s="484"/>
      <c r="M1644" s="484"/>
      <c r="N1644" s="174">
        <v>200</v>
      </c>
      <c r="O1644" s="174"/>
      <c r="P1644" s="174"/>
      <c r="Q1644" s="174"/>
      <c r="R1644" s="175" t="e">
        <f t="shared" si="175"/>
        <v>#DIV/0!</v>
      </c>
      <c r="S1644" s="175">
        <f t="shared" si="176"/>
        <v>0</v>
      </c>
      <c r="T1644" s="175">
        <f t="shared" si="177"/>
        <v>0</v>
      </c>
      <c r="U1644" s="176">
        <f>IF(N1644="nio",0,IF(N1644&gt;0,VLOOKUP(H1644,'3-Productie normen'!A:S,VLOOKUP(N1644,'3-Productie normen'!S:T,2,FALSE),FALSE)))</f>
        <v>0</v>
      </c>
      <c r="V1644" s="176">
        <f t="shared" si="178"/>
        <v>0</v>
      </c>
      <c r="W1644" s="176">
        <f t="shared" si="179"/>
        <v>0</v>
      </c>
      <c r="X1644" s="176">
        <f t="shared" si="180"/>
        <v>0</v>
      </c>
      <c r="Y1644" s="666">
        <f>VLOOKUP(H1644,'3-Productie normen'!A:S,13,FALSE)</f>
        <v>3</v>
      </c>
      <c r="Z1644" s="177"/>
      <c r="AB1644" s="138">
        <f t="shared" si="181"/>
        <v>680</v>
      </c>
    </row>
    <row r="1645" spans="1:28" ht="14.1" customHeight="1">
      <c r="A1645" s="152">
        <v>1645</v>
      </c>
      <c r="B1645" s="173" t="s">
        <v>2004</v>
      </c>
      <c r="C1645" s="322" t="s">
        <v>1885</v>
      </c>
      <c r="D1645" s="594" t="s">
        <v>1939</v>
      </c>
      <c r="E1645" s="614">
        <v>0.9</v>
      </c>
      <c r="F1645" s="322" t="s">
        <v>557</v>
      </c>
      <c r="G1645" s="322" t="s">
        <v>557</v>
      </c>
      <c r="H1645" s="322" t="s">
        <v>1856</v>
      </c>
      <c r="I1645" s="322" t="s">
        <v>111</v>
      </c>
      <c r="J1645" s="653">
        <v>13.1</v>
      </c>
      <c r="K1645" s="484"/>
      <c r="L1645" s="484"/>
      <c r="M1645" s="484"/>
      <c r="N1645" s="174">
        <v>200</v>
      </c>
      <c r="O1645" s="174"/>
      <c r="P1645" s="174"/>
      <c r="Q1645" s="174"/>
      <c r="R1645" s="175" t="e">
        <f t="shared" si="175"/>
        <v>#DIV/0!</v>
      </c>
      <c r="S1645" s="175">
        <f t="shared" si="176"/>
        <v>0</v>
      </c>
      <c r="T1645" s="175">
        <f t="shared" si="177"/>
        <v>0</v>
      </c>
      <c r="U1645" s="176">
        <f>IF(N1645="nio",0,IF(N1645&gt;0,VLOOKUP(H1645,'3-Productie normen'!A:S,VLOOKUP(N1645,'3-Productie normen'!S:T,2,FALSE),FALSE)))</f>
        <v>0</v>
      </c>
      <c r="V1645" s="176">
        <f t="shared" si="178"/>
        <v>0</v>
      </c>
      <c r="W1645" s="176">
        <f t="shared" si="179"/>
        <v>0</v>
      </c>
      <c r="X1645" s="176">
        <f t="shared" si="180"/>
        <v>0</v>
      </c>
      <c r="Y1645" s="666">
        <f>VLOOKUP(H1645,'3-Productie normen'!A:S,13,FALSE)</f>
        <v>5</v>
      </c>
      <c r="Z1645" s="177"/>
      <c r="AB1645" s="138">
        <f t="shared" si="181"/>
        <v>2620</v>
      </c>
    </row>
    <row r="1646" spans="1:28" ht="14.1" customHeight="1">
      <c r="A1646" s="152">
        <v>1646</v>
      </c>
      <c r="B1646" s="173" t="s">
        <v>2004</v>
      </c>
      <c r="C1646" s="322" t="s">
        <v>1885</v>
      </c>
      <c r="D1646" s="594" t="s">
        <v>1939</v>
      </c>
      <c r="E1646" s="612">
        <v>0.1</v>
      </c>
      <c r="F1646" s="322" t="s">
        <v>1828</v>
      </c>
      <c r="G1646" s="322" t="s">
        <v>1828</v>
      </c>
      <c r="H1646" s="322" t="s">
        <v>1856</v>
      </c>
      <c r="I1646" s="322" t="s">
        <v>2010</v>
      </c>
      <c r="J1646" s="653">
        <v>7.39</v>
      </c>
      <c r="K1646" s="484"/>
      <c r="L1646" s="484"/>
      <c r="M1646" s="484"/>
      <c r="N1646" s="174">
        <v>200</v>
      </c>
      <c r="O1646" s="174"/>
      <c r="P1646" s="174"/>
      <c r="Q1646" s="174"/>
      <c r="R1646" s="175" t="e">
        <f t="shared" si="175"/>
        <v>#DIV/0!</v>
      </c>
      <c r="S1646" s="175">
        <f t="shared" si="176"/>
        <v>0</v>
      </c>
      <c r="T1646" s="175">
        <f t="shared" si="177"/>
        <v>0</v>
      </c>
      <c r="U1646" s="176">
        <f>IF(N1646="nio",0,IF(N1646&gt;0,VLOOKUP(H1646,'3-Productie normen'!A:S,VLOOKUP(N1646,'3-Productie normen'!S:T,2,FALSE),FALSE)))</f>
        <v>0</v>
      </c>
      <c r="V1646" s="176">
        <f t="shared" si="178"/>
        <v>0</v>
      </c>
      <c r="W1646" s="176">
        <f t="shared" si="179"/>
        <v>0</v>
      </c>
      <c r="X1646" s="176">
        <f t="shared" si="180"/>
        <v>0</v>
      </c>
      <c r="Y1646" s="666">
        <f>VLOOKUP(H1646,'3-Productie normen'!A:S,13,FALSE)</f>
        <v>5</v>
      </c>
      <c r="Z1646" s="177"/>
      <c r="AB1646" s="138">
        <f t="shared" si="181"/>
        <v>1478</v>
      </c>
    </row>
    <row r="1647" spans="1:28" ht="14.1" customHeight="1">
      <c r="A1647" s="152">
        <v>1647</v>
      </c>
      <c r="B1647" s="173" t="s">
        <v>2004</v>
      </c>
      <c r="C1647" s="322" t="s">
        <v>1885</v>
      </c>
      <c r="D1647" s="594" t="s">
        <v>1939</v>
      </c>
      <c r="E1647" s="612">
        <v>0.11</v>
      </c>
      <c r="F1647" s="322" t="s">
        <v>360</v>
      </c>
      <c r="G1647" s="322" t="s">
        <v>360</v>
      </c>
      <c r="H1647" s="322" t="s">
        <v>1856</v>
      </c>
      <c r="I1647" s="322" t="s">
        <v>113</v>
      </c>
      <c r="J1647" s="653">
        <v>3.44</v>
      </c>
      <c r="K1647" s="484"/>
      <c r="L1647" s="484"/>
      <c r="M1647" s="484"/>
      <c r="N1647" s="174">
        <v>200</v>
      </c>
      <c r="O1647" s="174"/>
      <c r="P1647" s="174"/>
      <c r="Q1647" s="174"/>
      <c r="R1647" s="175" t="e">
        <f t="shared" si="175"/>
        <v>#DIV/0!</v>
      </c>
      <c r="S1647" s="175">
        <f t="shared" si="176"/>
        <v>0</v>
      </c>
      <c r="T1647" s="175">
        <f t="shared" si="177"/>
        <v>0</v>
      </c>
      <c r="U1647" s="176">
        <f>IF(N1647="nio",0,IF(N1647&gt;0,VLOOKUP(H1647,'3-Productie normen'!A:S,VLOOKUP(N1647,'3-Productie normen'!S:T,2,FALSE),FALSE)))</f>
        <v>0</v>
      </c>
      <c r="V1647" s="176">
        <f t="shared" si="178"/>
        <v>0</v>
      </c>
      <c r="W1647" s="176">
        <f t="shared" si="179"/>
        <v>0</v>
      </c>
      <c r="X1647" s="176">
        <f t="shared" si="180"/>
        <v>0</v>
      </c>
      <c r="Y1647" s="666">
        <f>VLOOKUP(H1647,'3-Productie normen'!A:S,13,FALSE)</f>
        <v>5</v>
      </c>
      <c r="Z1647" s="177"/>
      <c r="AB1647" s="138">
        <f t="shared" si="181"/>
        <v>688</v>
      </c>
    </row>
    <row r="1648" spans="1:28" ht="14.1" customHeight="1">
      <c r="A1648" s="152">
        <v>1648</v>
      </c>
      <c r="B1648" s="173" t="s">
        <v>2004</v>
      </c>
      <c r="C1648" s="322" t="s">
        <v>1885</v>
      </c>
      <c r="D1648" s="594" t="s">
        <v>1939</v>
      </c>
      <c r="E1648" s="612">
        <v>0.12</v>
      </c>
      <c r="F1648" s="322" t="s">
        <v>2005</v>
      </c>
      <c r="G1648" s="322" t="s">
        <v>2005</v>
      </c>
      <c r="H1648" s="613" t="s">
        <v>1857</v>
      </c>
      <c r="I1648" s="322" t="s">
        <v>320</v>
      </c>
      <c r="J1648" s="653">
        <v>17.11</v>
      </c>
      <c r="K1648" s="484"/>
      <c r="L1648" s="484"/>
      <c r="M1648" s="484"/>
      <c r="N1648" s="174">
        <v>200</v>
      </c>
      <c r="O1648" s="174"/>
      <c r="P1648" s="174"/>
      <c r="Q1648" s="174"/>
      <c r="R1648" s="175" t="e">
        <f t="shared" si="175"/>
        <v>#DIV/0!</v>
      </c>
      <c r="S1648" s="175">
        <f t="shared" si="176"/>
        <v>0</v>
      </c>
      <c r="T1648" s="175">
        <f t="shared" si="177"/>
        <v>0</v>
      </c>
      <c r="U1648" s="176">
        <f>IF(N1648="nio",0,IF(N1648&gt;0,VLOOKUP(H1648,'3-Productie normen'!A:S,VLOOKUP(N1648,'3-Productie normen'!S:T,2,FALSE),FALSE)))</f>
        <v>0</v>
      </c>
      <c r="V1648" s="176">
        <f t="shared" si="178"/>
        <v>0</v>
      </c>
      <c r="W1648" s="176">
        <f t="shared" si="179"/>
        <v>0</v>
      </c>
      <c r="X1648" s="176">
        <f t="shared" si="180"/>
        <v>0</v>
      </c>
      <c r="Y1648" s="666">
        <f>VLOOKUP(H1648,'3-Productie normen'!A:S,13,FALSE)</f>
        <v>1</v>
      </c>
      <c r="Z1648" s="177"/>
      <c r="AB1648" s="138">
        <f t="shared" si="181"/>
        <v>3422</v>
      </c>
    </row>
    <row r="1649" spans="1:28" ht="14.1" customHeight="1">
      <c r="A1649" s="152">
        <v>1649</v>
      </c>
      <c r="B1649" s="173" t="s">
        <v>2004</v>
      </c>
      <c r="C1649" s="322" t="s">
        <v>1885</v>
      </c>
      <c r="D1649" s="594" t="s">
        <v>1939</v>
      </c>
      <c r="E1649" s="612">
        <v>0.13</v>
      </c>
      <c r="F1649" s="322" t="s">
        <v>1431</v>
      </c>
      <c r="G1649" s="322" t="s">
        <v>1431</v>
      </c>
      <c r="H1649" s="322" t="s">
        <v>1082</v>
      </c>
      <c r="I1649" s="322" t="s">
        <v>111</v>
      </c>
      <c r="J1649" s="653">
        <v>23.5</v>
      </c>
      <c r="K1649" s="484"/>
      <c r="L1649" s="484"/>
      <c r="M1649" s="484"/>
      <c r="N1649" s="174">
        <v>200</v>
      </c>
      <c r="O1649" s="174"/>
      <c r="P1649" s="174"/>
      <c r="Q1649" s="174"/>
      <c r="R1649" s="175" t="e">
        <f t="shared" si="175"/>
        <v>#DIV/0!</v>
      </c>
      <c r="S1649" s="175">
        <f t="shared" si="176"/>
        <v>0</v>
      </c>
      <c r="T1649" s="175">
        <f t="shared" si="177"/>
        <v>0</v>
      </c>
      <c r="U1649" s="176">
        <f>IF(N1649="nio",0,IF(N1649&gt;0,VLOOKUP(H1649,'3-Productie normen'!A:S,VLOOKUP(N1649,'3-Productie normen'!S:T,2,FALSE),FALSE)))</f>
        <v>0</v>
      </c>
      <c r="V1649" s="176">
        <f t="shared" si="178"/>
        <v>0</v>
      </c>
      <c r="W1649" s="176">
        <f t="shared" si="179"/>
        <v>0</v>
      </c>
      <c r="X1649" s="176">
        <f t="shared" si="180"/>
        <v>0</v>
      </c>
      <c r="Y1649" s="666">
        <f>VLOOKUP(H1649,'3-Productie normen'!A:S,13,FALSE)</f>
        <v>7</v>
      </c>
      <c r="Z1649" s="177"/>
      <c r="AB1649" s="138">
        <f t="shared" si="181"/>
        <v>4700</v>
      </c>
    </row>
    <row r="1650" spans="1:28" ht="14.1" customHeight="1">
      <c r="A1650" s="152">
        <v>1650</v>
      </c>
      <c r="B1650" s="173" t="s">
        <v>2004</v>
      </c>
      <c r="C1650" s="322" t="s">
        <v>1885</v>
      </c>
      <c r="D1650" s="594" t="s">
        <v>1939</v>
      </c>
      <c r="E1650" s="612">
        <v>0.14000000000000001</v>
      </c>
      <c r="F1650" s="322" t="s">
        <v>2006</v>
      </c>
      <c r="G1650" s="322" t="s">
        <v>2006</v>
      </c>
      <c r="H1650" s="322" t="s">
        <v>458</v>
      </c>
      <c r="I1650" s="322" t="s">
        <v>113</v>
      </c>
      <c r="J1650" s="653">
        <v>1.94</v>
      </c>
      <c r="K1650" s="484"/>
      <c r="L1650" s="484"/>
      <c r="M1650" s="484"/>
      <c r="N1650" s="174">
        <v>12</v>
      </c>
      <c r="O1650" s="174"/>
      <c r="P1650" s="174"/>
      <c r="Q1650" s="174"/>
      <c r="R1650" s="175" t="e">
        <f t="shared" si="175"/>
        <v>#DIV/0!</v>
      </c>
      <c r="S1650" s="175">
        <f t="shared" si="176"/>
        <v>0</v>
      </c>
      <c r="T1650" s="175">
        <f t="shared" si="177"/>
        <v>0</v>
      </c>
      <c r="U1650" s="176">
        <f>IF(N1650="nio",0,IF(N1650&gt;0,VLOOKUP(H1650,'3-Productie normen'!A:S,VLOOKUP(N1650,'3-Productie normen'!S:T,2,FALSE),FALSE)))</f>
        <v>0</v>
      </c>
      <c r="V1650" s="176">
        <f t="shared" si="178"/>
        <v>0</v>
      </c>
      <c r="W1650" s="176">
        <f t="shared" si="179"/>
        <v>0</v>
      </c>
      <c r="X1650" s="176">
        <f t="shared" si="180"/>
        <v>0</v>
      </c>
      <c r="Y1650" s="666">
        <f>VLOOKUP(H1650,'3-Productie normen'!A:S,13,FALSE)</f>
        <v>5</v>
      </c>
      <c r="Z1650" s="177"/>
      <c r="AB1650" s="138">
        <f t="shared" si="181"/>
        <v>23.28</v>
      </c>
    </row>
    <row r="1651" spans="1:28" ht="14.1" customHeight="1">
      <c r="A1651" s="152">
        <v>1651</v>
      </c>
      <c r="B1651" s="173" t="s">
        <v>2004</v>
      </c>
      <c r="C1651" s="322" t="s">
        <v>1885</v>
      </c>
      <c r="D1651" s="594" t="s">
        <v>1939</v>
      </c>
      <c r="E1651" s="612">
        <v>0.15</v>
      </c>
      <c r="F1651" s="322" t="s">
        <v>563</v>
      </c>
      <c r="G1651" s="322" t="s">
        <v>563</v>
      </c>
      <c r="H1651" s="322" t="s">
        <v>458</v>
      </c>
      <c r="I1651" s="322" t="s">
        <v>320</v>
      </c>
      <c r="J1651" s="653">
        <v>17.260000000000002</v>
      </c>
      <c r="K1651" s="484"/>
      <c r="L1651" s="484"/>
      <c r="M1651" s="484"/>
      <c r="N1651" s="174">
        <v>12</v>
      </c>
      <c r="O1651" s="174"/>
      <c r="P1651" s="174"/>
      <c r="Q1651" s="174"/>
      <c r="R1651" s="175" t="e">
        <f t="shared" si="175"/>
        <v>#DIV/0!</v>
      </c>
      <c r="S1651" s="175">
        <f t="shared" si="176"/>
        <v>0</v>
      </c>
      <c r="T1651" s="175">
        <f t="shared" si="177"/>
        <v>0</v>
      </c>
      <c r="U1651" s="176">
        <f>IF(N1651="nio",0,IF(N1651&gt;0,VLOOKUP(H1651,'3-Productie normen'!A:S,VLOOKUP(N1651,'3-Productie normen'!S:T,2,FALSE),FALSE)))</f>
        <v>0</v>
      </c>
      <c r="V1651" s="176">
        <f t="shared" si="178"/>
        <v>0</v>
      </c>
      <c r="W1651" s="176">
        <f t="shared" si="179"/>
        <v>0</v>
      </c>
      <c r="X1651" s="176">
        <f t="shared" si="180"/>
        <v>0</v>
      </c>
      <c r="Y1651" s="666">
        <f>VLOOKUP(H1651,'3-Productie normen'!A:S,13,FALSE)</f>
        <v>5</v>
      </c>
      <c r="Z1651" s="177"/>
      <c r="AB1651" s="138">
        <f t="shared" si="181"/>
        <v>207.12</v>
      </c>
    </row>
    <row r="1652" spans="1:28" ht="14.1" customHeight="1">
      <c r="A1652" s="152">
        <v>1652</v>
      </c>
      <c r="B1652" s="173" t="s">
        <v>2004</v>
      </c>
      <c r="C1652" s="322" t="s">
        <v>1885</v>
      </c>
      <c r="D1652" s="594" t="s">
        <v>1939</v>
      </c>
      <c r="E1652" s="612">
        <v>0.16</v>
      </c>
      <c r="F1652" s="322" t="s">
        <v>2007</v>
      </c>
      <c r="G1652" s="322" t="s">
        <v>2007</v>
      </c>
      <c r="H1652" s="322" t="s">
        <v>1082</v>
      </c>
      <c r="I1652" s="322" t="s">
        <v>111</v>
      </c>
      <c r="J1652" s="653">
        <v>53.65</v>
      </c>
      <c r="K1652" s="484"/>
      <c r="L1652" s="484"/>
      <c r="M1652" s="484"/>
      <c r="N1652" s="174">
        <v>200</v>
      </c>
      <c r="O1652" s="174"/>
      <c r="P1652" s="174"/>
      <c r="Q1652" s="174"/>
      <c r="R1652" s="175" t="e">
        <f t="shared" si="175"/>
        <v>#DIV/0!</v>
      </c>
      <c r="S1652" s="175">
        <f t="shared" si="176"/>
        <v>0</v>
      </c>
      <c r="T1652" s="175">
        <f t="shared" si="177"/>
        <v>0</v>
      </c>
      <c r="U1652" s="176">
        <f>IF(N1652="nio",0,IF(N1652&gt;0,VLOOKUP(H1652,'3-Productie normen'!A:S,VLOOKUP(N1652,'3-Productie normen'!S:T,2,FALSE),FALSE)))</f>
        <v>0</v>
      </c>
      <c r="V1652" s="176">
        <f t="shared" si="178"/>
        <v>0</v>
      </c>
      <c r="W1652" s="176">
        <f t="shared" si="179"/>
        <v>0</v>
      </c>
      <c r="X1652" s="176">
        <f t="shared" si="180"/>
        <v>0</v>
      </c>
      <c r="Y1652" s="666">
        <f>VLOOKUP(H1652,'3-Productie normen'!A:S,13,FALSE)</f>
        <v>7</v>
      </c>
      <c r="Z1652" s="177"/>
      <c r="AB1652" s="138">
        <f t="shared" si="181"/>
        <v>10730</v>
      </c>
    </row>
    <row r="1653" spans="1:28" ht="14.1" customHeight="1">
      <c r="A1653" s="152">
        <v>1653</v>
      </c>
      <c r="B1653" s="173" t="s">
        <v>2004</v>
      </c>
      <c r="C1653" s="322" t="s">
        <v>1885</v>
      </c>
      <c r="D1653" s="594" t="s">
        <v>1939</v>
      </c>
      <c r="E1653" s="612">
        <v>0.17</v>
      </c>
      <c r="F1653" s="322" t="s">
        <v>2008</v>
      </c>
      <c r="G1653" s="322" t="s">
        <v>2008</v>
      </c>
      <c r="H1653" s="322" t="s">
        <v>1082</v>
      </c>
      <c r="I1653" s="322" t="s">
        <v>111</v>
      </c>
      <c r="J1653" s="653">
        <v>54.12</v>
      </c>
      <c r="K1653" s="484"/>
      <c r="L1653" s="484"/>
      <c r="M1653" s="484"/>
      <c r="N1653" s="174">
        <v>200</v>
      </c>
      <c r="O1653" s="174"/>
      <c r="P1653" s="174"/>
      <c r="Q1653" s="174"/>
      <c r="R1653" s="175" t="e">
        <f t="shared" si="175"/>
        <v>#DIV/0!</v>
      </c>
      <c r="S1653" s="175">
        <f t="shared" si="176"/>
        <v>0</v>
      </c>
      <c r="T1653" s="175">
        <f t="shared" si="177"/>
        <v>0</v>
      </c>
      <c r="U1653" s="176">
        <f>IF(N1653="nio",0,IF(N1653&gt;0,VLOOKUP(H1653,'3-Productie normen'!A:S,VLOOKUP(N1653,'3-Productie normen'!S:T,2,FALSE),FALSE)))</f>
        <v>0</v>
      </c>
      <c r="V1653" s="176">
        <f t="shared" si="178"/>
        <v>0</v>
      </c>
      <c r="W1653" s="176">
        <f t="shared" si="179"/>
        <v>0</v>
      </c>
      <c r="X1653" s="176">
        <f t="shared" si="180"/>
        <v>0</v>
      </c>
      <c r="Y1653" s="666">
        <f>VLOOKUP(H1653,'3-Productie normen'!A:S,13,FALSE)</f>
        <v>7</v>
      </c>
      <c r="Z1653" s="177"/>
      <c r="AB1653" s="138">
        <f t="shared" si="181"/>
        <v>10824</v>
      </c>
    </row>
    <row r="1654" spans="1:28" ht="14.1" customHeight="1">
      <c r="A1654" s="152">
        <v>1654</v>
      </c>
      <c r="B1654" s="173" t="s">
        <v>2004</v>
      </c>
      <c r="C1654" s="322" t="s">
        <v>1885</v>
      </c>
      <c r="D1654" s="594" t="s">
        <v>1939</v>
      </c>
      <c r="E1654" s="612">
        <v>0.18</v>
      </c>
      <c r="F1654" s="322" t="s">
        <v>2009</v>
      </c>
      <c r="G1654" s="322" t="s">
        <v>2009</v>
      </c>
      <c r="H1654" s="322" t="s">
        <v>1082</v>
      </c>
      <c r="I1654" s="322" t="s">
        <v>111</v>
      </c>
      <c r="J1654" s="653">
        <v>54.15</v>
      </c>
      <c r="K1654" s="484"/>
      <c r="L1654" s="484"/>
      <c r="M1654" s="484"/>
      <c r="N1654" s="174">
        <v>200</v>
      </c>
      <c r="O1654" s="174"/>
      <c r="P1654" s="174"/>
      <c r="Q1654" s="174"/>
      <c r="R1654" s="175" t="e">
        <f t="shared" si="175"/>
        <v>#DIV/0!</v>
      </c>
      <c r="S1654" s="175">
        <f t="shared" si="176"/>
        <v>0</v>
      </c>
      <c r="T1654" s="175">
        <f t="shared" si="177"/>
        <v>0</v>
      </c>
      <c r="U1654" s="176">
        <f>IF(N1654="nio",0,IF(N1654&gt;0,VLOOKUP(H1654,'3-Productie normen'!A:S,VLOOKUP(N1654,'3-Productie normen'!S:T,2,FALSE),FALSE)))</f>
        <v>0</v>
      </c>
      <c r="V1654" s="176">
        <f t="shared" si="178"/>
        <v>0</v>
      </c>
      <c r="W1654" s="176">
        <f t="shared" si="179"/>
        <v>0</v>
      </c>
      <c r="X1654" s="176">
        <f t="shared" si="180"/>
        <v>0</v>
      </c>
      <c r="Y1654" s="666">
        <f>VLOOKUP(H1654,'3-Productie normen'!A:S,13,FALSE)</f>
        <v>7</v>
      </c>
      <c r="Z1654" s="177"/>
      <c r="AB1654" s="138">
        <f t="shared" si="181"/>
        <v>10830</v>
      </c>
    </row>
    <row r="1655" spans="1:28" ht="14.1" customHeight="1">
      <c r="A1655" s="152">
        <v>1655</v>
      </c>
      <c r="B1655" s="173" t="s">
        <v>2004</v>
      </c>
      <c r="C1655" s="322" t="s">
        <v>1885</v>
      </c>
      <c r="D1655" s="594" t="s">
        <v>1939</v>
      </c>
      <c r="E1655" s="612">
        <v>0.19</v>
      </c>
      <c r="F1655" s="322" t="s">
        <v>1253</v>
      </c>
      <c r="G1655" s="322" t="s">
        <v>1253</v>
      </c>
      <c r="H1655" s="322" t="s">
        <v>1073</v>
      </c>
      <c r="I1655" s="322" t="s">
        <v>111</v>
      </c>
      <c r="J1655" s="653">
        <v>54.04</v>
      </c>
      <c r="K1655" s="484"/>
      <c r="L1655" s="484"/>
      <c r="M1655" s="484"/>
      <c r="N1655" s="174">
        <v>200</v>
      </c>
      <c r="O1655" s="174"/>
      <c r="P1655" s="174"/>
      <c r="Q1655" s="174"/>
      <c r="R1655" s="175" t="e">
        <f t="shared" si="175"/>
        <v>#DIV/0!</v>
      </c>
      <c r="S1655" s="175">
        <f t="shared" si="176"/>
        <v>0</v>
      </c>
      <c r="T1655" s="175">
        <f t="shared" si="177"/>
        <v>0</v>
      </c>
      <c r="U1655" s="176">
        <f>IF(N1655="nio",0,IF(N1655&gt;0,VLOOKUP(H1655,'3-Productie normen'!A:S,VLOOKUP(N1655,'3-Productie normen'!S:T,2,FALSE),FALSE)))</f>
        <v>0</v>
      </c>
      <c r="V1655" s="176">
        <f t="shared" si="178"/>
        <v>0</v>
      </c>
      <c r="W1655" s="176">
        <f t="shared" si="179"/>
        <v>0</v>
      </c>
      <c r="X1655" s="176">
        <f t="shared" si="180"/>
        <v>0</v>
      </c>
      <c r="Y1655" s="666">
        <f>VLOOKUP(H1655,'3-Productie normen'!A:S,13,FALSE)</f>
        <v>7</v>
      </c>
      <c r="Z1655" s="177"/>
      <c r="AB1655" s="138">
        <f t="shared" si="181"/>
        <v>10808</v>
      </c>
    </row>
    <row r="1656" spans="1:28" ht="14.1" customHeight="1">
      <c r="A1656" s="152">
        <v>1656</v>
      </c>
      <c r="B1656" s="173" t="s">
        <v>2004</v>
      </c>
      <c r="C1656" s="322" t="s">
        <v>1885</v>
      </c>
      <c r="D1656" s="594" t="s">
        <v>1939</v>
      </c>
      <c r="E1656" s="612">
        <v>0.2</v>
      </c>
      <c r="F1656" s="322" t="s">
        <v>633</v>
      </c>
      <c r="G1656" s="322" t="s">
        <v>633</v>
      </c>
      <c r="H1656" s="322" t="s">
        <v>1856</v>
      </c>
      <c r="I1656" s="322" t="s">
        <v>2010</v>
      </c>
      <c r="J1656" s="653">
        <v>5.04</v>
      </c>
      <c r="K1656" s="484"/>
      <c r="L1656" s="484"/>
      <c r="M1656" s="484"/>
      <c r="N1656" s="174">
        <v>200</v>
      </c>
      <c r="O1656" s="174"/>
      <c r="P1656" s="174"/>
      <c r="Q1656" s="174"/>
      <c r="R1656" s="175" t="e">
        <f t="shared" si="175"/>
        <v>#DIV/0!</v>
      </c>
      <c r="S1656" s="175">
        <f t="shared" si="176"/>
        <v>0</v>
      </c>
      <c r="T1656" s="175">
        <f t="shared" si="177"/>
        <v>0</v>
      </c>
      <c r="U1656" s="176">
        <f>IF(N1656="nio",0,IF(N1656&gt;0,VLOOKUP(H1656,'3-Productie normen'!A:S,VLOOKUP(N1656,'3-Productie normen'!S:T,2,FALSE),FALSE)))</f>
        <v>0</v>
      </c>
      <c r="V1656" s="176">
        <f t="shared" si="178"/>
        <v>0</v>
      </c>
      <c r="W1656" s="176">
        <f t="shared" si="179"/>
        <v>0</v>
      </c>
      <c r="X1656" s="176">
        <f t="shared" si="180"/>
        <v>0</v>
      </c>
      <c r="Y1656" s="666">
        <f>VLOOKUP(H1656,'3-Productie normen'!A:S,13,FALSE)</f>
        <v>5</v>
      </c>
      <c r="Z1656" s="177"/>
      <c r="AB1656" s="138">
        <f t="shared" si="181"/>
        <v>1008</v>
      </c>
    </row>
    <row r="1657" spans="1:28" ht="14.1" customHeight="1">
      <c r="A1657" s="152">
        <v>1657</v>
      </c>
      <c r="B1657" s="173" t="s">
        <v>2004</v>
      </c>
      <c r="C1657" s="322" t="s">
        <v>1885</v>
      </c>
      <c r="D1657" s="594" t="s">
        <v>1939</v>
      </c>
      <c r="E1657" s="612">
        <v>0.21</v>
      </c>
      <c r="F1657" s="322" t="s">
        <v>309</v>
      </c>
      <c r="G1657" s="322" t="s">
        <v>309</v>
      </c>
      <c r="H1657" s="322" t="s">
        <v>18</v>
      </c>
      <c r="I1657" s="322" t="s">
        <v>1075</v>
      </c>
      <c r="J1657" s="653">
        <v>5.26</v>
      </c>
      <c r="K1657" s="484"/>
      <c r="L1657" s="484"/>
      <c r="M1657" s="484"/>
      <c r="N1657" s="174">
        <v>200</v>
      </c>
      <c r="O1657" s="174"/>
      <c r="P1657" s="174"/>
      <c r="Q1657" s="174"/>
      <c r="R1657" s="175" t="e">
        <f t="shared" si="175"/>
        <v>#DIV/0!</v>
      </c>
      <c r="S1657" s="175">
        <f t="shared" si="176"/>
        <v>0</v>
      </c>
      <c r="T1657" s="175">
        <f t="shared" si="177"/>
        <v>0</v>
      </c>
      <c r="U1657" s="176">
        <f>IF(N1657="nio",0,IF(N1657&gt;0,VLOOKUP(H1657,'3-Productie normen'!A:S,VLOOKUP(N1657,'3-Productie normen'!S:T,2,FALSE),FALSE)))</f>
        <v>0</v>
      </c>
      <c r="V1657" s="176">
        <f t="shared" si="178"/>
        <v>0</v>
      </c>
      <c r="W1657" s="176">
        <f t="shared" si="179"/>
        <v>0</v>
      </c>
      <c r="X1657" s="176">
        <f t="shared" si="180"/>
        <v>0</v>
      </c>
      <c r="Y1657" s="666">
        <f>VLOOKUP(H1657,'3-Productie normen'!A:S,13,FALSE)</f>
        <v>3</v>
      </c>
      <c r="Z1657" s="177"/>
      <c r="AB1657" s="138">
        <f t="shared" si="181"/>
        <v>1052</v>
      </c>
    </row>
    <row r="1658" spans="1:28" ht="14.1" customHeight="1">
      <c r="A1658" s="152">
        <v>1658</v>
      </c>
      <c r="B1658" s="173" t="s">
        <v>2004</v>
      </c>
      <c r="C1658" s="322" t="s">
        <v>1885</v>
      </c>
      <c r="D1658" s="594" t="s">
        <v>1939</v>
      </c>
      <c r="E1658" s="612">
        <v>0.22</v>
      </c>
      <c r="F1658" s="322" t="s">
        <v>2011</v>
      </c>
      <c r="G1658" s="322" t="s">
        <v>2011</v>
      </c>
      <c r="H1658" s="322" t="s">
        <v>1073</v>
      </c>
      <c r="I1658" s="322" t="s">
        <v>111</v>
      </c>
      <c r="J1658" s="653">
        <v>26.05</v>
      </c>
      <c r="K1658" s="484"/>
      <c r="L1658" s="484"/>
      <c r="M1658" s="484"/>
      <c r="N1658" s="174">
        <v>200</v>
      </c>
      <c r="O1658" s="174"/>
      <c r="P1658" s="174"/>
      <c r="Q1658" s="174"/>
      <c r="R1658" s="175" t="e">
        <f t="shared" si="175"/>
        <v>#DIV/0!</v>
      </c>
      <c r="S1658" s="175">
        <f t="shared" si="176"/>
        <v>0</v>
      </c>
      <c r="T1658" s="175">
        <f t="shared" si="177"/>
        <v>0</v>
      </c>
      <c r="U1658" s="176">
        <f>IF(N1658="nio",0,IF(N1658&gt;0,VLOOKUP(H1658,'3-Productie normen'!A:S,VLOOKUP(N1658,'3-Productie normen'!S:T,2,FALSE),FALSE)))</f>
        <v>0</v>
      </c>
      <c r="V1658" s="176">
        <f t="shared" si="178"/>
        <v>0</v>
      </c>
      <c r="W1658" s="176">
        <f t="shared" si="179"/>
        <v>0</v>
      </c>
      <c r="X1658" s="176">
        <f t="shared" si="180"/>
        <v>0</v>
      </c>
      <c r="Y1658" s="666">
        <f>VLOOKUP(H1658,'3-Productie normen'!A:S,13,FALSE)</f>
        <v>7</v>
      </c>
      <c r="Z1658" s="177"/>
      <c r="AB1658" s="138">
        <f t="shared" si="181"/>
        <v>5210</v>
      </c>
    </row>
    <row r="1659" spans="1:28" ht="14.1" customHeight="1">
      <c r="A1659" s="152">
        <v>1659</v>
      </c>
      <c r="B1659" s="173" t="s">
        <v>2004</v>
      </c>
      <c r="C1659" s="322" t="s">
        <v>1885</v>
      </c>
      <c r="D1659" s="594" t="s">
        <v>1939</v>
      </c>
      <c r="E1659" s="612">
        <v>0.23</v>
      </c>
      <c r="F1659" s="322" t="s">
        <v>2012</v>
      </c>
      <c r="G1659" s="322" t="s">
        <v>2012</v>
      </c>
      <c r="H1659" s="322" t="s">
        <v>1082</v>
      </c>
      <c r="I1659" s="322" t="s">
        <v>111</v>
      </c>
      <c r="J1659" s="653">
        <v>26.5</v>
      </c>
      <c r="K1659" s="484"/>
      <c r="L1659" s="484"/>
      <c r="M1659" s="484"/>
      <c r="N1659" s="174">
        <v>200</v>
      </c>
      <c r="O1659" s="174"/>
      <c r="P1659" s="174"/>
      <c r="Q1659" s="174"/>
      <c r="R1659" s="175" t="e">
        <f t="shared" si="175"/>
        <v>#DIV/0!</v>
      </c>
      <c r="S1659" s="175">
        <f t="shared" si="176"/>
        <v>0</v>
      </c>
      <c r="T1659" s="175">
        <f t="shared" si="177"/>
        <v>0</v>
      </c>
      <c r="U1659" s="176">
        <f>IF(N1659="nio",0,IF(N1659&gt;0,VLOOKUP(H1659,'3-Productie normen'!A:S,VLOOKUP(N1659,'3-Productie normen'!S:T,2,FALSE),FALSE)))</f>
        <v>0</v>
      </c>
      <c r="V1659" s="176">
        <f t="shared" si="178"/>
        <v>0</v>
      </c>
      <c r="W1659" s="176">
        <f t="shared" si="179"/>
        <v>0</v>
      </c>
      <c r="X1659" s="176">
        <f t="shared" si="180"/>
        <v>0</v>
      </c>
      <c r="Y1659" s="666">
        <f>VLOOKUP(H1659,'3-Productie normen'!A:S,13,FALSE)</f>
        <v>7</v>
      </c>
      <c r="Z1659" s="177"/>
      <c r="AB1659" s="138">
        <f t="shared" si="181"/>
        <v>5300</v>
      </c>
    </row>
    <row r="1660" spans="1:28" ht="14.1" customHeight="1">
      <c r="A1660" s="152">
        <v>1660</v>
      </c>
      <c r="B1660" s="173" t="s">
        <v>2004</v>
      </c>
      <c r="C1660" s="322" t="s">
        <v>1885</v>
      </c>
      <c r="D1660" s="594" t="s">
        <v>1939</v>
      </c>
      <c r="E1660" s="612">
        <v>0.24</v>
      </c>
      <c r="F1660" s="322" t="s">
        <v>2013</v>
      </c>
      <c r="G1660" s="322" t="s">
        <v>2013</v>
      </c>
      <c r="H1660" s="322" t="s">
        <v>1082</v>
      </c>
      <c r="I1660" s="322" t="s">
        <v>111</v>
      </c>
      <c r="J1660" s="653">
        <v>53.63</v>
      </c>
      <c r="K1660" s="484"/>
      <c r="L1660" s="484"/>
      <c r="M1660" s="484"/>
      <c r="N1660" s="174">
        <v>200</v>
      </c>
      <c r="O1660" s="174"/>
      <c r="P1660" s="174"/>
      <c r="Q1660" s="174"/>
      <c r="R1660" s="175" t="e">
        <f t="shared" si="175"/>
        <v>#DIV/0!</v>
      </c>
      <c r="S1660" s="175">
        <f t="shared" si="176"/>
        <v>0</v>
      </c>
      <c r="T1660" s="175">
        <f t="shared" si="177"/>
        <v>0</v>
      </c>
      <c r="U1660" s="176">
        <f>IF(N1660="nio",0,IF(N1660&gt;0,VLOOKUP(H1660,'3-Productie normen'!A:S,VLOOKUP(N1660,'3-Productie normen'!S:T,2,FALSE),FALSE)))</f>
        <v>0</v>
      </c>
      <c r="V1660" s="176">
        <f t="shared" si="178"/>
        <v>0</v>
      </c>
      <c r="W1660" s="176">
        <f t="shared" si="179"/>
        <v>0</v>
      </c>
      <c r="X1660" s="176">
        <f t="shared" si="180"/>
        <v>0</v>
      </c>
      <c r="Y1660" s="666">
        <f>VLOOKUP(H1660,'3-Productie normen'!A:S,13,FALSE)</f>
        <v>7</v>
      </c>
      <c r="Z1660" s="177"/>
      <c r="AB1660" s="138">
        <f t="shared" si="181"/>
        <v>10726</v>
      </c>
    </row>
    <row r="1661" spans="1:28" ht="14.1" customHeight="1">
      <c r="A1661" s="152">
        <v>1661</v>
      </c>
      <c r="B1661" s="173" t="s">
        <v>2004</v>
      </c>
      <c r="C1661" s="322" t="s">
        <v>1885</v>
      </c>
      <c r="D1661" s="594" t="s">
        <v>1939</v>
      </c>
      <c r="E1661" s="612">
        <v>0.25</v>
      </c>
      <c r="F1661" s="322" t="s">
        <v>2014</v>
      </c>
      <c r="G1661" s="322" t="s">
        <v>2014</v>
      </c>
      <c r="H1661" s="322" t="s">
        <v>18</v>
      </c>
      <c r="I1661" s="322" t="s">
        <v>113</v>
      </c>
      <c r="J1661" s="653">
        <v>8.51</v>
      </c>
      <c r="K1661" s="484"/>
      <c r="L1661" s="484"/>
      <c r="M1661" s="484"/>
      <c r="N1661" s="174">
        <v>200</v>
      </c>
      <c r="O1661" s="174"/>
      <c r="P1661" s="174"/>
      <c r="Q1661" s="174"/>
      <c r="R1661" s="175" t="e">
        <f t="shared" si="175"/>
        <v>#DIV/0!</v>
      </c>
      <c r="S1661" s="175">
        <f t="shared" si="176"/>
        <v>0</v>
      </c>
      <c r="T1661" s="175">
        <f t="shared" si="177"/>
        <v>0</v>
      </c>
      <c r="U1661" s="176">
        <f>IF(N1661="nio",0,IF(N1661&gt;0,VLOOKUP(H1661,'3-Productie normen'!A:S,VLOOKUP(N1661,'3-Productie normen'!S:T,2,FALSE),FALSE)))</f>
        <v>0</v>
      </c>
      <c r="V1661" s="176">
        <f t="shared" si="178"/>
        <v>0</v>
      </c>
      <c r="W1661" s="176">
        <f t="shared" si="179"/>
        <v>0</v>
      </c>
      <c r="X1661" s="176">
        <f t="shared" si="180"/>
        <v>0</v>
      </c>
      <c r="Y1661" s="666">
        <f>VLOOKUP(H1661,'3-Productie normen'!A:S,13,FALSE)</f>
        <v>3</v>
      </c>
      <c r="Z1661" s="177"/>
      <c r="AB1661" s="138">
        <f t="shared" si="181"/>
        <v>1702</v>
      </c>
    </row>
    <row r="1662" spans="1:28" ht="14.1" customHeight="1">
      <c r="A1662" s="152">
        <v>1662</v>
      </c>
      <c r="B1662" s="173" t="s">
        <v>2004</v>
      </c>
      <c r="C1662" s="322" t="s">
        <v>1885</v>
      </c>
      <c r="D1662" s="594" t="s">
        <v>1939</v>
      </c>
      <c r="E1662" s="612">
        <v>0.26</v>
      </c>
      <c r="F1662" s="322" t="s">
        <v>2015</v>
      </c>
      <c r="G1662" s="322" t="s">
        <v>2015</v>
      </c>
      <c r="H1662" s="322" t="s">
        <v>18</v>
      </c>
      <c r="I1662" s="322" t="s">
        <v>113</v>
      </c>
      <c r="J1662" s="653">
        <v>4.16</v>
      </c>
      <c r="K1662" s="484"/>
      <c r="L1662" s="484"/>
      <c r="M1662" s="484"/>
      <c r="N1662" s="174">
        <v>200</v>
      </c>
      <c r="O1662" s="174"/>
      <c r="P1662" s="174"/>
      <c r="Q1662" s="174"/>
      <c r="R1662" s="175" t="e">
        <f t="shared" si="175"/>
        <v>#DIV/0!</v>
      </c>
      <c r="S1662" s="175">
        <f t="shared" si="176"/>
        <v>0</v>
      </c>
      <c r="T1662" s="175">
        <f t="shared" si="177"/>
        <v>0</v>
      </c>
      <c r="U1662" s="176">
        <f>IF(N1662="nio",0,IF(N1662&gt;0,VLOOKUP(H1662,'3-Productie normen'!A:S,VLOOKUP(N1662,'3-Productie normen'!S:T,2,FALSE),FALSE)))</f>
        <v>0</v>
      </c>
      <c r="V1662" s="176">
        <f t="shared" si="178"/>
        <v>0</v>
      </c>
      <c r="W1662" s="176">
        <f t="shared" si="179"/>
        <v>0</v>
      </c>
      <c r="X1662" s="176">
        <f t="shared" si="180"/>
        <v>0</v>
      </c>
      <c r="Y1662" s="666">
        <f>VLOOKUP(H1662,'3-Productie normen'!A:S,13,FALSE)</f>
        <v>3</v>
      </c>
      <c r="Z1662" s="177"/>
      <c r="AB1662" s="138">
        <f t="shared" si="181"/>
        <v>832</v>
      </c>
    </row>
    <row r="1663" spans="1:28" ht="14.1" customHeight="1">
      <c r="A1663" s="152">
        <v>1663</v>
      </c>
      <c r="B1663" s="173" t="s">
        <v>2004</v>
      </c>
      <c r="C1663" s="322" t="s">
        <v>1885</v>
      </c>
      <c r="D1663" s="594" t="s">
        <v>1939</v>
      </c>
      <c r="E1663" s="612">
        <v>0.27</v>
      </c>
      <c r="F1663" s="322" t="s">
        <v>2016</v>
      </c>
      <c r="G1663" s="322" t="s">
        <v>2016</v>
      </c>
      <c r="H1663" s="322" t="s">
        <v>18</v>
      </c>
      <c r="I1663" s="322" t="s">
        <v>113</v>
      </c>
      <c r="J1663" s="653">
        <v>7.46</v>
      </c>
      <c r="K1663" s="484"/>
      <c r="L1663" s="484"/>
      <c r="M1663" s="484"/>
      <c r="N1663" s="174">
        <v>200</v>
      </c>
      <c r="O1663" s="174"/>
      <c r="P1663" s="174"/>
      <c r="Q1663" s="174"/>
      <c r="R1663" s="175" t="e">
        <f t="shared" si="175"/>
        <v>#DIV/0!</v>
      </c>
      <c r="S1663" s="175">
        <f t="shared" si="176"/>
        <v>0</v>
      </c>
      <c r="T1663" s="175">
        <f t="shared" si="177"/>
        <v>0</v>
      </c>
      <c r="U1663" s="176">
        <f>IF(N1663="nio",0,IF(N1663&gt;0,VLOOKUP(H1663,'3-Productie normen'!A:S,VLOOKUP(N1663,'3-Productie normen'!S:T,2,FALSE),FALSE)))</f>
        <v>0</v>
      </c>
      <c r="V1663" s="176">
        <f t="shared" si="178"/>
        <v>0</v>
      </c>
      <c r="W1663" s="176">
        <f t="shared" si="179"/>
        <v>0</v>
      </c>
      <c r="X1663" s="176">
        <f t="shared" si="180"/>
        <v>0</v>
      </c>
      <c r="Y1663" s="666">
        <f>VLOOKUP(H1663,'3-Productie normen'!A:S,13,FALSE)</f>
        <v>3</v>
      </c>
      <c r="Z1663" s="177"/>
      <c r="AB1663" s="138">
        <f t="shared" si="181"/>
        <v>1492</v>
      </c>
    </row>
    <row r="1664" spans="1:28" ht="14.1" customHeight="1">
      <c r="A1664" s="152">
        <v>1664</v>
      </c>
      <c r="B1664" s="173" t="s">
        <v>2004</v>
      </c>
      <c r="C1664" s="322" t="s">
        <v>1885</v>
      </c>
      <c r="D1664" s="594" t="s">
        <v>1939</v>
      </c>
      <c r="E1664" s="612">
        <v>0.28000000000000003</v>
      </c>
      <c r="F1664" s="322" t="s">
        <v>2017</v>
      </c>
      <c r="G1664" s="322" t="s">
        <v>2017</v>
      </c>
      <c r="H1664" s="322" t="s">
        <v>1082</v>
      </c>
      <c r="I1664" s="322" t="s">
        <v>111</v>
      </c>
      <c r="J1664" s="653">
        <v>57.95</v>
      </c>
      <c r="K1664" s="484"/>
      <c r="L1664" s="484"/>
      <c r="M1664" s="484"/>
      <c r="N1664" s="174">
        <v>200</v>
      </c>
      <c r="O1664" s="174"/>
      <c r="P1664" s="174"/>
      <c r="Q1664" s="174"/>
      <c r="R1664" s="175" t="e">
        <f t="shared" si="175"/>
        <v>#DIV/0!</v>
      </c>
      <c r="S1664" s="175">
        <f t="shared" si="176"/>
        <v>0</v>
      </c>
      <c r="T1664" s="175">
        <f t="shared" si="177"/>
        <v>0</v>
      </c>
      <c r="U1664" s="176">
        <f>IF(N1664="nio",0,IF(N1664&gt;0,VLOOKUP(H1664,'3-Productie normen'!A:S,VLOOKUP(N1664,'3-Productie normen'!S:T,2,FALSE),FALSE)))</f>
        <v>0</v>
      </c>
      <c r="V1664" s="176">
        <f t="shared" si="178"/>
        <v>0</v>
      </c>
      <c r="W1664" s="176">
        <f t="shared" si="179"/>
        <v>0</v>
      </c>
      <c r="X1664" s="176">
        <f t="shared" si="180"/>
        <v>0</v>
      </c>
      <c r="Y1664" s="666">
        <f>VLOOKUP(H1664,'3-Productie normen'!A:S,13,FALSE)</f>
        <v>7</v>
      </c>
      <c r="Z1664" s="177"/>
      <c r="AB1664" s="138">
        <f t="shared" si="181"/>
        <v>11590</v>
      </c>
    </row>
    <row r="1665" spans="1:28" ht="14.1" customHeight="1">
      <c r="A1665" s="152">
        <v>1665</v>
      </c>
      <c r="B1665" s="173" t="s">
        <v>2004</v>
      </c>
      <c r="C1665" s="322" t="s">
        <v>1885</v>
      </c>
      <c r="D1665" s="594" t="s">
        <v>1939</v>
      </c>
      <c r="E1665" s="612">
        <v>0.28999999999999998</v>
      </c>
      <c r="F1665" s="322" t="s">
        <v>2018</v>
      </c>
      <c r="G1665" s="322" t="s">
        <v>2018</v>
      </c>
      <c r="H1665" s="322" t="s">
        <v>1082</v>
      </c>
      <c r="I1665" s="322" t="s">
        <v>111</v>
      </c>
      <c r="J1665" s="653">
        <v>59.77</v>
      </c>
      <c r="K1665" s="484"/>
      <c r="L1665" s="484"/>
      <c r="M1665" s="484"/>
      <c r="N1665" s="174">
        <v>200</v>
      </c>
      <c r="O1665" s="174"/>
      <c r="P1665" s="174"/>
      <c r="Q1665" s="174"/>
      <c r="R1665" s="175" t="e">
        <f t="shared" si="175"/>
        <v>#DIV/0!</v>
      </c>
      <c r="S1665" s="175">
        <f t="shared" si="176"/>
        <v>0</v>
      </c>
      <c r="T1665" s="175">
        <f t="shared" si="177"/>
        <v>0</v>
      </c>
      <c r="U1665" s="176">
        <f>IF(N1665="nio",0,IF(N1665&gt;0,VLOOKUP(H1665,'3-Productie normen'!A:S,VLOOKUP(N1665,'3-Productie normen'!S:T,2,FALSE),FALSE)))</f>
        <v>0</v>
      </c>
      <c r="V1665" s="176">
        <f t="shared" si="178"/>
        <v>0</v>
      </c>
      <c r="W1665" s="176">
        <f t="shared" si="179"/>
        <v>0</v>
      </c>
      <c r="X1665" s="176">
        <f t="shared" si="180"/>
        <v>0</v>
      </c>
      <c r="Y1665" s="666">
        <f>VLOOKUP(H1665,'3-Productie normen'!A:S,13,FALSE)</f>
        <v>7</v>
      </c>
      <c r="Z1665" s="177"/>
      <c r="AB1665" s="138">
        <f t="shared" si="181"/>
        <v>11954</v>
      </c>
    </row>
    <row r="1666" spans="1:28" ht="14.1" customHeight="1">
      <c r="A1666" s="152">
        <v>1666</v>
      </c>
      <c r="B1666" s="173" t="s">
        <v>2004</v>
      </c>
      <c r="C1666" s="322" t="s">
        <v>1885</v>
      </c>
      <c r="D1666" s="594" t="s">
        <v>1939</v>
      </c>
      <c r="E1666" s="612">
        <v>0.3</v>
      </c>
      <c r="F1666" s="322" t="s">
        <v>1431</v>
      </c>
      <c r="G1666" s="322" t="s">
        <v>1431</v>
      </c>
      <c r="H1666" s="322" t="s">
        <v>1082</v>
      </c>
      <c r="I1666" s="322" t="s">
        <v>111</v>
      </c>
      <c r="J1666" s="653">
        <v>40.200000000000003</v>
      </c>
      <c r="K1666" s="484"/>
      <c r="L1666" s="484"/>
      <c r="M1666" s="484"/>
      <c r="N1666" s="174">
        <v>200</v>
      </c>
      <c r="O1666" s="174"/>
      <c r="P1666" s="174"/>
      <c r="Q1666" s="174"/>
      <c r="R1666" s="175" t="e">
        <f t="shared" si="175"/>
        <v>#DIV/0!</v>
      </c>
      <c r="S1666" s="175">
        <f t="shared" si="176"/>
        <v>0</v>
      </c>
      <c r="T1666" s="175">
        <f t="shared" si="177"/>
        <v>0</v>
      </c>
      <c r="U1666" s="176">
        <f>IF(N1666="nio",0,IF(N1666&gt;0,VLOOKUP(H1666,'3-Productie normen'!A:S,VLOOKUP(N1666,'3-Productie normen'!S:T,2,FALSE),FALSE)))</f>
        <v>0</v>
      </c>
      <c r="V1666" s="176">
        <f t="shared" si="178"/>
        <v>0</v>
      </c>
      <c r="W1666" s="176">
        <f t="shared" si="179"/>
        <v>0</v>
      </c>
      <c r="X1666" s="176">
        <f t="shared" si="180"/>
        <v>0</v>
      </c>
      <c r="Y1666" s="666">
        <f>VLOOKUP(H1666,'3-Productie normen'!A:S,13,FALSE)</f>
        <v>7</v>
      </c>
      <c r="Z1666" s="177"/>
      <c r="AB1666" s="138">
        <f t="shared" si="181"/>
        <v>8040.0000000000009</v>
      </c>
    </row>
    <row r="1667" spans="1:28" ht="14.1" customHeight="1">
      <c r="A1667" s="152">
        <v>1667</v>
      </c>
      <c r="B1667" s="173" t="s">
        <v>2004</v>
      </c>
      <c r="C1667" s="322" t="s">
        <v>1885</v>
      </c>
      <c r="D1667" s="594" t="s">
        <v>1939</v>
      </c>
      <c r="E1667" s="612" t="s">
        <v>2019</v>
      </c>
      <c r="F1667" s="322" t="s">
        <v>1114</v>
      </c>
      <c r="G1667" s="322" t="s">
        <v>1114</v>
      </c>
      <c r="H1667" s="322" t="s">
        <v>458</v>
      </c>
      <c r="I1667" s="322" t="s">
        <v>111</v>
      </c>
      <c r="J1667" s="653">
        <v>6</v>
      </c>
      <c r="K1667" s="484"/>
      <c r="L1667" s="484"/>
      <c r="M1667" s="484"/>
      <c r="N1667" s="174">
        <v>12</v>
      </c>
      <c r="O1667" s="174"/>
      <c r="P1667" s="174"/>
      <c r="Q1667" s="174"/>
      <c r="R1667" s="175" t="e">
        <f t="shared" si="175"/>
        <v>#DIV/0!</v>
      </c>
      <c r="S1667" s="175">
        <f t="shared" si="176"/>
        <v>0</v>
      </c>
      <c r="T1667" s="175">
        <f t="shared" si="177"/>
        <v>0</v>
      </c>
      <c r="U1667" s="176">
        <f>IF(N1667="nio",0,IF(N1667&gt;0,VLOOKUP(H1667,'3-Productie normen'!A:S,VLOOKUP(N1667,'3-Productie normen'!S:T,2,FALSE),FALSE)))</f>
        <v>0</v>
      </c>
      <c r="V1667" s="176">
        <f t="shared" si="178"/>
        <v>0</v>
      </c>
      <c r="W1667" s="176">
        <f t="shared" si="179"/>
        <v>0</v>
      </c>
      <c r="X1667" s="176">
        <f t="shared" si="180"/>
        <v>0</v>
      </c>
      <c r="Y1667" s="666">
        <f>VLOOKUP(H1667,'3-Productie normen'!A:S,13,FALSE)</f>
        <v>5</v>
      </c>
      <c r="Z1667" s="177"/>
      <c r="AB1667" s="138">
        <f t="shared" si="181"/>
        <v>72</v>
      </c>
    </row>
    <row r="1668" spans="1:28" ht="14.1" customHeight="1">
      <c r="A1668" s="152">
        <v>1668</v>
      </c>
      <c r="B1668" s="171" t="s">
        <v>274</v>
      </c>
      <c r="C1668" s="570" t="s">
        <v>974</v>
      </c>
      <c r="D1668" s="526" t="s">
        <v>115</v>
      </c>
      <c r="E1668" s="526" t="s">
        <v>2038</v>
      </c>
      <c r="F1668" s="184" t="s">
        <v>334</v>
      </c>
      <c r="G1668" s="184" t="s">
        <v>335</v>
      </c>
      <c r="H1668" s="184" t="s">
        <v>335</v>
      </c>
      <c r="I1668" s="184" t="s">
        <v>111</v>
      </c>
      <c r="J1668" s="649">
        <v>27.5</v>
      </c>
      <c r="K1668" s="484"/>
      <c r="L1668" s="484"/>
      <c r="M1668" s="484"/>
      <c r="N1668" s="174">
        <v>255</v>
      </c>
      <c r="O1668" s="174"/>
      <c r="P1668" s="174">
        <v>104</v>
      </c>
      <c r="Q1668" s="174"/>
      <c r="R1668" s="175" t="e">
        <f t="shared" si="175"/>
        <v>#DIV/0!</v>
      </c>
      <c r="S1668" s="175">
        <f t="shared" si="176"/>
        <v>0</v>
      </c>
      <c r="T1668" s="175" t="e">
        <f t="shared" si="177"/>
        <v>#DIV/0!</v>
      </c>
      <c r="U1668" s="176">
        <f>IF(N1668="nio",0,IF(N1668&gt;0,VLOOKUP(H1668,'3-Productie normen'!A:S,VLOOKUP(N1668,'3-Productie normen'!S:T,2,FALSE),FALSE)))</f>
        <v>0</v>
      </c>
      <c r="V1668" s="176">
        <f t="shared" si="178"/>
        <v>0</v>
      </c>
      <c r="W1668" s="176">
        <f t="shared" si="179"/>
        <v>0</v>
      </c>
      <c r="X1668" s="176">
        <f t="shared" si="180"/>
        <v>0</v>
      </c>
      <c r="Y1668" s="666">
        <f>VLOOKUP(H1668,'3-Productie normen'!A:S,13,FALSE)</f>
        <v>3</v>
      </c>
      <c r="Z1668" s="177"/>
      <c r="AB1668" s="138">
        <f t="shared" si="181"/>
        <v>9872.5</v>
      </c>
    </row>
    <row r="1669" spans="1:28" ht="14.1" customHeight="1">
      <c r="A1669" s="152">
        <v>1669</v>
      </c>
      <c r="B1669" s="171" t="s">
        <v>274</v>
      </c>
      <c r="C1669" s="570" t="s">
        <v>974</v>
      </c>
      <c r="D1669" s="526" t="s">
        <v>115</v>
      </c>
      <c r="E1669" s="526" t="s">
        <v>2039</v>
      </c>
      <c r="F1669" s="184" t="s">
        <v>334</v>
      </c>
      <c r="G1669" s="184" t="s">
        <v>335</v>
      </c>
      <c r="H1669" s="184" t="s">
        <v>335</v>
      </c>
      <c r="I1669" s="184" t="s">
        <v>111</v>
      </c>
      <c r="J1669" s="649">
        <v>29.7</v>
      </c>
      <c r="K1669" s="484"/>
      <c r="L1669" s="484"/>
      <c r="M1669" s="484"/>
      <c r="N1669" s="174">
        <v>255</v>
      </c>
      <c r="O1669" s="174"/>
      <c r="P1669" s="174">
        <v>104</v>
      </c>
      <c r="Q1669" s="174"/>
      <c r="R1669" s="175" t="e">
        <f t="shared" si="175"/>
        <v>#DIV/0!</v>
      </c>
      <c r="S1669" s="175">
        <f t="shared" si="176"/>
        <v>0</v>
      </c>
      <c r="T1669" s="175" t="e">
        <f t="shared" si="177"/>
        <v>#DIV/0!</v>
      </c>
      <c r="U1669" s="176">
        <f>IF(N1669="nio",0,IF(N1669&gt;0,VLOOKUP(H1669,'3-Productie normen'!A:S,VLOOKUP(N1669,'3-Productie normen'!S:T,2,FALSE),FALSE)))</f>
        <v>0</v>
      </c>
      <c r="V1669" s="176">
        <f t="shared" si="178"/>
        <v>0</v>
      </c>
      <c r="W1669" s="176">
        <f t="shared" si="179"/>
        <v>0</v>
      </c>
      <c r="X1669" s="176">
        <f t="shared" si="180"/>
        <v>0</v>
      </c>
      <c r="Y1669" s="666">
        <f>VLOOKUP(H1669,'3-Productie normen'!A:S,13,FALSE)</f>
        <v>3</v>
      </c>
      <c r="Z1669" s="177"/>
      <c r="AB1669" s="138">
        <f t="shared" si="181"/>
        <v>10662.3</v>
      </c>
    </row>
    <row r="1670" spans="1:28" ht="14.1" customHeight="1">
      <c r="A1670" s="152">
        <v>1670</v>
      </c>
      <c r="B1670" s="171" t="s">
        <v>274</v>
      </c>
      <c r="C1670" s="570" t="s">
        <v>974</v>
      </c>
      <c r="D1670" s="526" t="s">
        <v>115</v>
      </c>
      <c r="E1670" s="526" t="s">
        <v>2040</v>
      </c>
      <c r="F1670" s="184" t="s">
        <v>336</v>
      </c>
      <c r="G1670" s="184" t="s">
        <v>335</v>
      </c>
      <c r="H1670" s="184" t="s">
        <v>335</v>
      </c>
      <c r="I1670" s="184" t="s">
        <v>111</v>
      </c>
      <c r="J1670" s="649">
        <v>30.6</v>
      </c>
      <c r="K1670" s="484"/>
      <c r="L1670" s="484"/>
      <c r="M1670" s="484"/>
      <c r="N1670" s="174">
        <v>255</v>
      </c>
      <c r="O1670" s="174"/>
      <c r="P1670" s="174">
        <v>104</v>
      </c>
      <c r="Q1670" s="174"/>
      <c r="R1670" s="175" t="e">
        <f t="shared" si="175"/>
        <v>#DIV/0!</v>
      </c>
      <c r="S1670" s="175">
        <f t="shared" si="176"/>
        <v>0</v>
      </c>
      <c r="T1670" s="175" t="e">
        <f t="shared" si="177"/>
        <v>#DIV/0!</v>
      </c>
      <c r="U1670" s="176">
        <f>IF(N1670="nio",0,IF(N1670&gt;0,VLOOKUP(H1670,'3-Productie normen'!A:S,VLOOKUP(N1670,'3-Productie normen'!S:T,2,FALSE),FALSE)))</f>
        <v>0</v>
      </c>
      <c r="V1670" s="176">
        <f t="shared" si="178"/>
        <v>0</v>
      </c>
      <c r="W1670" s="176">
        <f t="shared" si="179"/>
        <v>0</v>
      </c>
      <c r="X1670" s="176">
        <f t="shared" si="180"/>
        <v>0</v>
      </c>
      <c r="Y1670" s="666">
        <f>VLOOKUP(H1670,'3-Productie normen'!A:S,13,FALSE)</f>
        <v>3</v>
      </c>
      <c r="Z1670" s="177"/>
      <c r="AB1670" s="138">
        <f t="shared" si="181"/>
        <v>10985.4</v>
      </c>
    </row>
    <row r="1671" spans="1:28" ht="14.1" customHeight="1">
      <c r="A1671" s="152">
        <v>1671</v>
      </c>
      <c r="B1671" s="171" t="s">
        <v>274</v>
      </c>
      <c r="C1671" s="570" t="s">
        <v>974</v>
      </c>
      <c r="D1671" s="526" t="s">
        <v>115</v>
      </c>
      <c r="E1671" s="526" t="s">
        <v>2041</v>
      </c>
      <c r="F1671" s="184" t="s">
        <v>337</v>
      </c>
      <c r="G1671" s="184" t="s">
        <v>335</v>
      </c>
      <c r="H1671" s="184" t="s">
        <v>335</v>
      </c>
      <c r="I1671" s="184" t="s">
        <v>111</v>
      </c>
      <c r="J1671" s="649">
        <v>9.5</v>
      </c>
      <c r="K1671" s="484"/>
      <c r="L1671" s="484"/>
      <c r="M1671" s="484"/>
      <c r="N1671" s="174">
        <v>255</v>
      </c>
      <c r="O1671" s="174"/>
      <c r="P1671" s="174">
        <v>104</v>
      </c>
      <c r="Q1671" s="174"/>
      <c r="R1671" s="175" t="e">
        <f t="shared" si="175"/>
        <v>#DIV/0!</v>
      </c>
      <c r="S1671" s="175">
        <f t="shared" si="176"/>
        <v>0</v>
      </c>
      <c r="T1671" s="175" t="e">
        <f t="shared" si="177"/>
        <v>#DIV/0!</v>
      </c>
      <c r="U1671" s="176">
        <f>IF(N1671="nio",0,IF(N1671&gt;0,VLOOKUP(H1671,'3-Productie normen'!A:S,VLOOKUP(N1671,'3-Productie normen'!S:T,2,FALSE),FALSE)))</f>
        <v>0</v>
      </c>
      <c r="V1671" s="176">
        <f t="shared" si="178"/>
        <v>0</v>
      </c>
      <c r="W1671" s="176">
        <f t="shared" si="179"/>
        <v>0</v>
      </c>
      <c r="X1671" s="176">
        <f t="shared" si="180"/>
        <v>0</v>
      </c>
      <c r="Y1671" s="666">
        <f>VLOOKUP(H1671,'3-Productie normen'!A:S,13,FALSE)</f>
        <v>3</v>
      </c>
      <c r="Z1671" s="177"/>
      <c r="AB1671" s="138">
        <f t="shared" si="181"/>
        <v>3410.5</v>
      </c>
    </row>
    <row r="1672" spans="1:28" ht="14.1" customHeight="1">
      <c r="A1672" s="152">
        <v>1672</v>
      </c>
      <c r="B1672" s="171" t="s">
        <v>274</v>
      </c>
      <c r="C1672" s="570" t="s">
        <v>974</v>
      </c>
      <c r="D1672" s="526" t="s">
        <v>115</v>
      </c>
      <c r="E1672" s="526" t="s">
        <v>2042</v>
      </c>
      <c r="F1672" s="184" t="s">
        <v>338</v>
      </c>
      <c r="G1672" s="184" t="s">
        <v>335</v>
      </c>
      <c r="H1672" s="184" t="s">
        <v>335</v>
      </c>
      <c r="I1672" s="184" t="s">
        <v>111</v>
      </c>
      <c r="J1672" s="649">
        <v>9.5</v>
      </c>
      <c r="K1672" s="484"/>
      <c r="L1672" s="484"/>
      <c r="M1672" s="484"/>
      <c r="N1672" s="174">
        <v>255</v>
      </c>
      <c r="O1672" s="174"/>
      <c r="P1672" s="174">
        <v>104</v>
      </c>
      <c r="Q1672" s="174"/>
      <c r="R1672" s="175" t="e">
        <f t="shared" si="175"/>
        <v>#DIV/0!</v>
      </c>
      <c r="S1672" s="175">
        <f t="shared" si="176"/>
        <v>0</v>
      </c>
      <c r="T1672" s="175" t="e">
        <f t="shared" si="177"/>
        <v>#DIV/0!</v>
      </c>
      <c r="U1672" s="176">
        <f>IF(N1672="nio",0,IF(N1672&gt;0,VLOOKUP(H1672,'3-Productie normen'!A:S,VLOOKUP(N1672,'3-Productie normen'!S:T,2,FALSE),FALSE)))</f>
        <v>0</v>
      </c>
      <c r="V1672" s="176">
        <f t="shared" si="178"/>
        <v>0</v>
      </c>
      <c r="W1672" s="176">
        <f t="shared" si="179"/>
        <v>0</v>
      </c>
      <c r="X1672" s="176">
        <f t="shared" si="180"/>
        <v>0</v>
      </c>
      <c r="Y1672" s="666">
        <f>VLOOKUP(H1672,'3-Productie normen'!A:S,13,FALSE)</f>
        <v>3</v>
      </c>
      <c r="Z1672" s="177"/>
      <c r="AB1672" s="138">
        <f t="shared" si="181"/>
        <v>3410.5</v>
      </c>
    </row>
    <row r="1673" spans="1:28" ht="14.1" customHeight="1">
      <c r="A1673" s="152">
        <v>1673</v>
      </c>
      <c r="B1673" s="171" t="s">
        <v>274</v>
      </c>
      <c r="C1673" s="570" t="s">
        <v>974</v>
      </c>
      <c r="D1673" s="526" t="s">
        <v>339</v>
      </c>
      <c r="E1673" s="526" t="s">
        <v>340</v>
      </c>
      <c r="F1673" s="184" t="s">
        <v>341</v>
      </c>
      <c r="G1673" s="184" t="s">
        <v>335</v>
      </c>
      <c r="H1673" s="184" t="s">
        <v>335</v>
      </c>
      <c r="I1673" s="184" t="s">
        <v>111</v>
      </c>
      <c r="J1673" s="649">
        <v>8</v>
      </c>
      <c r="K1673" s="484"/>
      <c r="L1673" s="484"/>
      <c r="M1673" s="484"/>
      <c r="N1673" s="174">
        <v>255</v>
      </c>
      <c r="O1673" s="174"/>
      <c r="P1673" s="174">
        <v>104</v>
      </c>
      <c r="Q1673" s="174"/>
      <c r="R1673" s="175" t="e">
        <f t="shared" si="175"/>
        <v>#DIV/0!</v>
      </c>
      <c r="S1673" s="175">
        <f t="shared" si="176"/>
        <v>0</v>
      </c>
      <c r="T1673" s="175" t="e">
        <f t="shared" si="177"/>
        <v>#DIV/0!</v>
      </c>
      <c r="U1673" s="176">
        <f>IF(N1673="nio",0,IF(N1673&gt;0,VLOOKUP(H1673,'3-Productie normen'!A:S,VLOOKUP(N1673,'3-Productie normen'!S:T,2,FALSE),FALSE)))</f>
        <v>0</v>
      </c>
      <c r="V1673" s="176">
        <f t="shared" si="178"/>
        <v>0</v>
      </c>
      <c r="W1673" s="176">
        <f t="shared" si="179"/>
        <v>0</v>
      </c>
      <c r="X1673" s="176">
        <f t="shared" si="180"/>
        <v>0</v>
      </c>
      <c r="Y1673" s="666">
        <f>VLOOKUP(H1673,'3-Productie normen'!A:S,13,FALSE)</f>
        <v>3</v>
      </c>
      <c r="Z1673" s="177"/>
      <c r="AB1673" s="138">
        <f t="shared" si="181"/>
        <v>2872</v>
      </c>
    </row>
    <row r="1674" spans="1:28" ht="14.1" customHeight="1">
      <c r="A1674" s="152">
        <v>1674</v>
      </c>
      <c r="B1674" s="171" t="s">
        <v>274</v>
      </c>
      <c r="C1674" s="570" t="s">
        <v>974</v>
      </c>
      <c r="D1674" s="526" t="s">
        <v>339</v>
      </c>
      <c r="E1674" s="526" t="s">
        <v>342</v>
      </c>
      <c r="F1674" s="184" t="s">
        <v>341</v>
      </c>
      <c r="G1674" s="184" t="s">
        <v>335</v>
      </c>
      <c r="H1674" s="184" t="s">
        <v>335</v>
      </c>
      <c r="I1674" s="184" t="s">
        <v>111</v>
      </c>
      <c r="J1674" s="649">
        <v>5.4</v>
      </c>
      <c r="K1674" s="484"/>
      <c r="L1674" s="484"/>
      <c r="M1674" s="484"/>
      <c r="N1674" s="174">
        <v>255</v>
      </c>
      <c r="O1674" s="174"/>
      <c r="P1674" s="174">
        <v>104</v>
      </c>
      <c r="Q1674" s="174"/>
      <c r="R1674" s="175" t="e">
        <f t="shared" ref="R1674:R1737" si="182">IF(N1674="nio",0,IF(N1674&gt;0,N1674*J1674/U1674,0))*K1674</f>
        <v>#DIV/0!</v>
      </c>
      <c r="S1674" s="175">
        <f t="shared" ref="S1674:S1737" si="183">IF(O1674&gt;0,O1674*J1674/V1674,0)*L1674</f>
        <v>0</v>
      </c>
      <c r="T1674" s="175" t="e">
        <f t="shared" ref="T1674:T1737" si="184">IF(P1674&gt;0,P1674*J1674/W1674,0)*M1674</f>
        <v>#DIV/0!</v>
      </c>
      <c r="U1674" s="176">
        <f>IF(N1674="nio",0,IF(N1674&gt;0,VLOOKUP(H1674,'3-Productie normen'!A:S,VLOOKUP(N1674,'3-Productie normen'!S:T,2,FALSE),FALSE)))</f>
        <v>0</v>
      </c>
      <c r="V1674" s="176">
        <f t="shared" ref="V1674:V1737" si="185">IF(O1674&gt;0,U1674*$V$8,0)</f>
        <v>0</v>
      </c>
      <c r="W1674" s="176">
        <f t="shared" ref="W1674:W1737" si="186">IF(P1674&gt;0,U1674*$W$8,0)</f>
        <v>0</v>
      </c>
      <c r="X1674" s="176">
        <f t="shared" ref="X1674:X1737" si="187">IF(Q1674&gt;0,U1674*$X$8,0)</f>
        <v>0</v>
      </c>
      <c r="Y1674" s="666">
        <f>VLOOKUP(H1674,'3-Productie normen'!A:S,13,FALSE)</f>
        <v>3</v>
      </c>
      <c r="Z1674" s="177"/>
      <c r="AB1674" s="138">
        <f t="shared" ref="AB1674:AB1737" si="188">SUM(N1674:P1674)*J1674</f>
        <v>1938.6000000000001</v>
      </c>
    </row>
    <row r="1675" spans="1:28" ht="14.1" customHeight="1">
      <c r="A1675" s="152">
        <v>1675</v>
      </c>
      <c r="B1675" s="171" t="s">
        <v>274</v>
      </c>
      <c r="C1675" s="570" t="s">
        <v>974</v>
      </c>
      <c r="D1675" s="526" t="s">
        <v>2043</v>
      </c>
      <c r="E1675" s="526" t="s">
        <v>343</v>
      </c>
      <c r="F1675" s="184" t="s">
        <v>2044</v>
      </c>
      <c r="G1675" s="184" t="s">
        <v>316</v>
      </c>
      <c r="H1675" s="184" t="s">
        <v>1856</v>
      </c>
      <c r="I1675" s="184" t="s">
        <v>318</v>
      </c>
      <c r="J1675" s="649">
        <v>392.6</v>
      </c>
      <c r="K1675" s="484"/>
      <c r="L1675" s="484"/>
      <c r="M1675" s="484"/>
      <c r="N1675" s="174">
        <v>255</v>
      </c>
      <c r="O1675" s="174"/>
      <c r="P1675" s="174">
        <v>104</v>
      </c>
      <c r="Q1675" s="174"/>
      <c r="R1675" s="175" t="e">
        <f t="shared" si="182"/>
        <v>#DIV/0!</v>
      </c>
      <c r="S1675" s="175">
        <f t="shared" si="183"/>
        <v>0</v>
      </c>
      <c r="T1675" s="175" t="e">
        <f t="shared" si="184"/>
        <v>#DIV/0!</v>
      </c>
      <c r="U1675" s="176">
        <f>IF(N1675="nio",0,IF(N1675&gt;0,VLOOKUP(H1675,'3-Productie normen'!A:S,VLOOKUP(N1675,'3-Productie normen'!S:T,2,FALSE),FALSE)))</f>
        <v>0</v>
      </c>
      <c r="V1675" s="176">
        <f t="shared" si="185"/>
        <v>0</v>
      </c>
      <c r="W1675" s="176">
        <f t="shared" si="186"/>
        <v>0</v>
      </c>
      <c r="X1675" s="176">
        <f t="shared" si="187"/>
        <v>0</v>
      </c>
      <c r="Y1675" s="666">
        <f>VLOOKUP(H1675,'3-Productie normen'!A:S,13,FALSE)</f>
        <v>5</v>
      </c>
      <c r="Z1675" s="177"/>
      <c r="AB1675" s="138">
        <f t="shared" si="188"/>
        <v>140943.4</v>
      </c>
    </row>
    <row r="1676" spans="1:28" ht="14.1" customHeight="1">
      <c r="A1676" s="152">
        <v>1676</v>
      </c>
      <c r="B1676" s="171" t="s">
        <v>274</v>
      </c>
      <c r="C1676" s="570" t="s">
        <v>974</v>
      </c>
      <c r="D1676" s="526" t="s">
        <v>2043</v>
      </c>
      <c r="E1676" s="526" t="s">
        <v>344</v>
      </c>
      <c r="F1676" s="184" t="s">
        <v>345</v>
      </c>
      <c r="G1676" s="184" t="s">
        <v>346</v>
      </c>
      <c r="H1676" s="184" t="s">
        <v>346</v>
      </c>
      <c r="I1676" s="184" t="s">
        <v>2045</v>
      </c>
      <c r="J1676" s="649">
        <v>350.6</v>
      </c>
      <c r="K1676" s="484"/>
      <c r="L1676" s="484"/>
      <c r="M1676" s="484"/>
      <c r="N1676" s="174">
        <v>255</v>
      </c>
      <c r="O1676" s="174"/>
      <c r="P1676" s="174">
        <v>104</v>
      </c>
      <c r="Q1676" s="174"/>
      <c r="R1676" s="175" t="e">
        <f t="shared" si="182"/>
        <v>#DIV/0!</v>
      </c>
      <c r="S1676" s="175">
        <f t="shared" si="183"/>
        <v>0</v>
      </c>
      <c r="T1676" s="175" t="e">
        <f t="shared" si="184"/>
        <v>#DIV/0!</v>
      </c>
      <c r="U1676" s="176">
        <f>IF(N1676="nio",0,IF(N1676&gt;0,VLOOKUP(H1676,'3-Productie normen'!A:S,VLOOKUP(N1676,'3-Productie normen'!S:T,2,FALSE),FALSE)))</f>
        <v>0</v>
      </c>
      <c r="V1676" s="176">
        <f t="shared" si="185"/>
        <v>0</v>
      </c>
      <c r="W1676" s="176">
        <f t="shared" si="186"/>
        <v>0</v>
      </c>
      <c r="X1676" s="176">
        <f t="shared" si="187"/>
        <v>0</v>
      </c>
      <c r="Y1676" s="666">
        <f>VLOOKUP(H1676,'3-Productie normen'!A:S,13,FALSE)</f>
        <v>5</v>
      </c>
      <c r="Z1676" s="177"/>
      <c r="AB1676" s="138">
        <f t="shared" si="188"/>
        <v>125865.40000000001</v>
      </c>
    </row>
    <row r="1677" spans="1:28" ht="14.1" customHeight="1">
      <c r="A1677" s="152">
        <v>1677</v>
      </c>
      <c r="B1677" s="171" t="s">
        <v>274</v>
      </c>
      <c r="C1677" s="570" t="s">
        <v>974</v>
      </c>
      <c r="D1677" s="526" t="s">
        <v>2043</v>
      </c>
      <c r="E1677" s="526" t="s">
        <v>347</v>
      </c>
      <c r="F1677" s="184" t="s">
        <v>348</v>
      </c>
      <c r="G1677" s="184" t="s">
        <v>346</v>
      </c>
      <c r="H1677" s="184" t="s">
        <v>346</v>
      </c>
      <c r="I1677" s="184" t="s">
        <v>2045</v>
      </c>
      <c r="J1677" s="649">
        <v>256.2</v>
      </c>
      <c r="K1677" s="484"/>
      <c r="L1677" s="484"/>
      <c r="M1677" s="484"/>
      <c r="N1677" s="174">
        <v>255</v>
      </c>
      <c r="O1677" s="174"/>
      <c r="P1677" s="174">
        <v>104</v>
      </c>
      <c r="Q1677" s="174"/>
      <c r="R1677" s="175" t="e">
        <f t="shared" si="182"/>
        <v>#DIV/0!</v>
      </c>
      <c r="S1677" s="175">
        <f t="shared" si="183"/>
        <v>0</v>
      </c>
      <c r="T1677" s="175" t="e">
        <f t="shared" si="184"/>
        <v>#DIV/0!</v>
      </c>
      <c r="U1677" s="176">
        <f>IF(N1677="nio",0,IF(N1677&gt;0,VLOOKUP(H1677,'3-Productie normen'!A:S,VLOOKUP(N1677,'3-Productie normen'!S:T,2,FALSE),FALSE)))</f>
        <v>0</v>
      </c>
      <c r="V1677" s="176">
        <f t="shared" si="185"/>
        <v>0</v>
      </c>
      <c r="W1677" s="176">
        <f t="shared" si="186"/>
        <v>0</v>
      </c>
      <c r="X1677" s="176">
        <f t="shared" si="187"/>
        <v>0</v>
      </c>
      <c r="Y1677" s="666">
        <f>VLOOKUP(H1677,'3-Productie normen'!A:S,13,FALSE)</f>
        <v>5</v>
      </c>
      <c r="Z1677" s="177"/>
      <c r="AB1677" s="138">
        <f t="shared" si="188"/>
        <v>91975.8</v>
      </c>
    </row>
    <row r="1678" spans="1:28" ht="14.1" customHeight="1">
      <c r="A1678" s="152">
        <v>1678</v>
      </c>
      <c r="B1678" s="171" t="s">
        <v>274</v>
      </c>
      <c r="C1678" s="570" t="s">
        <v>974</v>
      </c>
      <c r="D1678" s="526" t="s">
        <v>349</v>
      </c>
      <c r="E1678" s="526" t="s">
        <v>2046</v>
      </c>
      <c r="F1678" s="184" t="s">
        <v>350</v>
      </c>
      <c r="G1678" s="184" t="s">
        <v>316</v>
      </c>
      <c r="H1678" s="184" t="s">
        <v>1856</v>
      </c>
      <c r="I1678" s="184" t="s">
        <v>318</v>
      </c>
      <c r="J1678" s="649">
        <v>194.4</v>
      </c>
      <c r="K1678" s="484"/>
      <c r="L1678" s="484"/>
      <c r="M1678" s="484"/>
      <c r="N1678" s="174">
        <v>255</v>
      </c>
      <c r="O1678" s="174"/>
      <c r="P1678" s="174">
        <v>104</v>
      </c>
      <c r="Q1678" s="174"/>
      <c r="R1678" s="175" t="e">
        <f t="shared" si="182"/>
        <v>#DIV/0!</v>
      </c>
      <c r="S1678" s="175">
        <f t="shared" si="183"/>
        <v>0</v>
      </c>
      <c r="T1678" s="175" t="e">
        <f t="shared" si="184"/>
        <v>#DIV/0!</v>
      </c>
      <c r="U1678" s="176">
        <f>IF(N1678="nio",0,IF(N1678&gt;0,VLOOKUP(H1678,'3-Productie normen'!A:S,VLOOKUP(N1678,'3-Productie normen'!S:T,2,FALSE),FALSE)))</f>
        <v>0</v>
      </c>
      <c r="V1678" s="176">
        <f t="shared" si="185"/>
        <v>0</v>
      </c>
      <c r="W1678" s="176">
        <f t="shared" si="186"/>
        <v>0</v>
      </c>
      <c r="X1678" s="176">
        <f t="shared" si="187"/>
        <v>0</v>
      </c>
      <c r="Y1678" s="666">
        <f>VLOOKUP(H1678,'3-Productie normen'!A:S,13,FALSE)</f>
        <v>5</v>
      </c>
      <c r="Z1678" s="177"/>
      <c r="AB1678" s="138">
        <f t="shared" si="188"/>
        <v>69789.600000000006</v>
      </c>
    </row>
    <row r="1679" spans="1:28" ht="14.1" customHeight="1">
      <c r="A1679" s="152">
        <v>1679</v>
      </c>
      <c r="B1679" s="171" t="s">
        <v>274</v>
      </c>
      <c r="C1679" s="570" t="s">
        <v>974</v>
      </c>
      <c r="D1679" s="526" t="s">
        <v>349</v>
      </c>
      <c r="E1679" s="526" t="s">
        <v>2047</v>
      </c>
      <c r="F1679" s="184" t="s">
        <v>2048</v>
      </c>
      <c r="G1679" s="184" t="s">
        <v>335</v>
      </c>
      <c r="H1679" s="184" t="s">
        <v>335</v>
      </c>
      <c r="I1679" s="184" t="s">
        <v>111</v>
      </c>
      <c r="J1679" s="649">
        <v>20</v>
      </c>
      <c r="K1679" s="484"/>
      <c r="L1679" s="484"/>
      <c r="M1679" s="484"/>
      <c r="N1679" s="174">
        <v>255</v>
      </c>
      <c r="O1679" s="174"/>
      <c r="P1679" s="174">
        <v>104</v>
      </c>
      <c r="Q1679" s="174"/>
      <c r="R1679" s="175" t="e">
        <f t="shared" si="182"/>
        <v>#DIV/0!</v>
      </c>
      <c r="S1679" s="175">
        <f t="shared" si="183"/>
        <v>0</v>
      </c>
      <c r="T1679" s="175" t="e">
        <f t="shared" si="184"/>
        <v>#DIV/0!</v>
      </c>
      <c r="U1679" s="176">
        <f>IF(N1679="nio",0,IF(N1679&gt;0,VLOOKUP(H1679,'3-Productie normen'!A:S,VLOOKUP(N1679,'3-Productie normen'!S:T,2,FALSE),FALSE)))</f>
        <v>0</v>
      </c>
      <c r="V1679" s="176">
        <f t="shared" si="185"/>
        <v>0</v>
      </c>
      <c r="W1679" s="176">
        <f t="shared" si="186"/>
        <v>0</v>
      </c>
      <c r="X1679" s="176">
        <f t="shared" si="187"/>
        <v>0</v>
      </c>
      <c r="Y1679" s="666">
        <f>VLOOKUP(H1679,'3-Productie normen'!A:S,13,FALSE)</f>
        <v>3</v>
      </c>
      <c r="Z1679" s="177"/>
      <c r="AB1679" s="138">
        <f t="shared" si="188"/>
        <v>7180</v>
      </c>
    </row>
    <row r="1680" spans="1:28" ht="14.1" customHeight="1">
      <c r="A1680" s="152">
        <v>1680</v>
      </c>
      <c r="B1680" s="171" t="s">
        <v>274</v>
      </c>
      <c r="C1680" s="570" t="s">
        <v>974</v>
      </c>
      <c r="D1680" s="526" t="s">
        <v>349</v>
      </c>
      <c r="E1680" s="526" t="s">
        <v>2049</v>
      </c>
      <c r="F1680" s="184" t="s">
        <v>2050</v>
      </c>
      <c r="G1680" s="184" t="s">
        <v>335</v>
      </c>
      <c r="H1680" s="184" t="s">
        <v>335</v>
      </c>
      <c r="I1680" s="184" t="s">
        <v>111</v>
      </c>
      <c r="J1680" s="649">
        <v>17.100000000000001</v>
      </c>
      <c r="K1680" s="484"/>
      <c r="L1680" s="484"/>
      <c r="M1680" s="484"/>
      <c r="N1680" s="174">
        <v>255</v>
      </c>
      <c r="O1680" s="174"/>
      <c r="P1680" s="174">
        <v>104</v>
      </c>
      <c r="Q1680" s="174"/>
      <c r="R1680" s="175" t="e">
        <f t="shared" si="182"/>
        <v>#DIV/0!</v>
      </c>
      <c r="S1680" s="175">
        <f t="shared" si="183"/>
        <v>0</v>
      </c>
      <c r="T1680" s="175" t="e">
        <f t="shared" si="184"/>
        <v>#DIV/0!</v>
      </c>
      <c r="U1680" s="176">
        <f>IF(N1680="nio",0,IF(N1680&gt;0,VLOOKUP(H1680,'3-Productie normen'!A:S,VLOOKUP(N1680,'3-Productie normen'!S:T,2,FALSE),FALSE)))</f>
        <v>0</v>
      </c>
      <c r="V1680" s="176">
        <f t="shared" si="185"/>
        <v>0</v>
      </c>
      <c r="W1680" s="176">
        <f t="shared" si="186"/>
        <v>0</v>
      </c>
      <c r="X1680" s="176">
        <f t="shared" si="187"/>
        <v>0</v>
      </c>
      <c r="Y1680" s="666">
        <f>VLOOKUP(H1680,'3-Productie normen'!A:S,13,FALSE)</f>
        <v>3</v>
      </c>
      <c r="Z1680" s="177"/>
      <c r="AB1680" s="138">
        <f t="shared" si="188"/>
        <v>6138.9000000000005</v>
      </c>
    </row>
    <row r="1681" spans="1:28" ht="14.1" customHeight="1">
      <c r="A1681" s="152">
        <v>1681</v>
      </c>
      <c r="B1681" s="171" t="s">
        <v>274</v>
      </c>
      <c r="C1681" s="570" t="s">
        <v>974</v>
      </c>
      <c r="D1681" s="526" t="s">
        <v>349</v>
      </c>
      <c r="E1681" s="526" t="s">
        <v>2051</v>
      </c>
      <c r="F1681" s="184" t="s">
        <v>2052</v>
      </c>
      <c r="G1681" s="184" t="s">
        <v>335</v>
      </c>
      <c r="H1681" s="184" t="s">
        <v>335</v>
      </c>
      <c r="I1681" s="184" t="s">
        <v>111</v>
      </c>
      <c r="J1681" s="649">
        <v>17.100000000000001</v>
      </c>
      <c r="K1681" s="484"/>
      <c r="L1681" s="484"/>
      <c r="M1681" s="484"/>
      <c r="N1681" s="174">
        <v>255</v>
      </c>
      <c r="O1681" s="174"/>
      <c r="P1681" s="174">
        <v>104</v>
      </c>
      <c r="Q1681" s="174"/>
      <c r="R1681" s="175" t="e">
        <f t="shared" si="182"/>
        <v>#DIV/0!</v>
      </c>
      <c r="S1681" s="175">
        <f t="shared" si="183"/>
        <v>0</v>
      </c>
      <c r="T1681" s="175" t="e">
        <f t="shared" si="184"/>
        <v>#DIV/0!</v>
      </c>
      <c r="U1681" s="176">
        <f>IF(N1681="nio",0,IF(N1681&gt;0,VLOOKUP(H1681,'3-Productie normen'!A:S,VLOOKUP(N1681,'3-Productie normen'!S:T,2,FALSE),FALSE)))</f>
        <v>0</v>
      </c>
      <c r="V1681" s="176">
        <f t="shared" si="185"/>
        <v>0</v>
      </c>
      <c r="W1681" s="176">
        <f t="shared" si="186"/>
        <v>0</v>
      </c>
      <c r="X1681" s="176">
        <f t="shared" si="187"/>
        <v>0</v>
      </c>
      <c r="Y1681" s="666">
        <f>VLOOKUP(H1681,'3-Productie normen'!A:S,13,FALSE)</f>
        <v>3</v>
      </c>
      <c r="Z1681" s="177"/>
      <c r="AB1681" s="138">
        <f t="shared" si="188"/>
        <v>6138.9000000000005</v>
      </c>
    </row>
    <row r="1682" spans="1:28" ht="14.1" customHeight="1">
      <c r="A1682" s="152">
        <v>1682</v>
      </c>
      <c r="B1682" s="171" t="s">
        <v>274</v>
      </c>
      <c r="C1682" s="570" t="s">
        <v>974</v>
      </c>
      <c r="D1682" s="526" t="s">
        <v>349</v>
      </c>
      <c r="E1682" s="526" t="s">
        <v>2053</v>
      </c>
      <c r="F1682" s="184" t="s">
        <v>2054</v>
      </c>
      <c r="G1682" s="184" t="s">
        <v>335</v>
      </c>
      <c r="H1682" s="184" t="s">
        <v>335</v>
      </c>
      <c r="I1682" s="184" t="s">
        <v>111</v>
      </c>
      <c r="J1682" s="649">
        <v>17.100000000000001</v>
      </c>
      <c r="K1682" s="484"/>
      <c r="L1682" s="484"/>
      <c r="M1682" s="484"/>
      <c r="N1682" s="174">
        <v>255</v>
      </c>
      <c r="O1682" s="174"/>
      <c r="P1682" s="174">
        <v>104</v>
      </c>
      <c r="Q1682" s="174"/>
      <c r="R1682" s="175" t="e">
        <f t="shared" si="182"/>
        <v>#DIV/0!</v>
      </c>
      <c r="S1682" s="175">
        <f t="shared" si="183"/>
        <v>0</v>
      </c>
      <c r="T1682" s="175" t="e">
        <f t="shared" si="184"/>
        <v>#DIV/0!</v>
      </c>
      <c r="U1682" s="176">
        <f>IF(N1682="nio",0,IF(N1682&gt;0,VLOOKUP(H1682,'3-Productie normen'!A:S,VLOOKUP(N1682,'3-Productie normen'!S:T,2,FALSE),FALSE)))</f>
        <v>0</v>
      </c>
      <c r="V1682" s="176">
        <f t="shared" si="185"/>
        <v>0</v>
      </c>
      <c r="W1682" s="176">
        <f t="shared" si="186"/>
        <v>0</v>
      </c>
      <c r="X1682" s="176">
        <f t="shared" si="187"/>
        <v>0</v>
      </c>
      <c r="Y1682" s="666">
        <f>VLOOKUP(H1682,'3-Productie normen'!A:S,13,FALSE)</f>
        <v>3</v>
      </c>
      <c r="Z1682" s="177"/>
      <c r="AB1682" s="138">
        <f t="shared" si="188"/>
        <v>6138.9000000000005</v>
      </c>
    </row>
    <row r="1683" spans="1:28" ht="14.1" customHeight="1">
      <c r="A1683" s="152">
        <v>1683</v>
      </c>
      <c r="B1683" s="171" t="s">
        <v>274</v>
      </c>
      <c r="C1683" s="570" t="s">
        <v>974</v>
      </c>
      <c r="D1683" s="526" t="s">
        <v>349</v>
      </c>
      <c r="E1683" s="526" t="s">
        <v>2055</v>
      </c>
      <c r="F1683" s="184" t="s">
        <v>2056</v>
      </c>
      <c r="G1683" s="184" t="s">
        <v>335</v>
      </c>
      <c r="H1683" s="184" t="s">
        <v>335</v>
      </c>
      <c r="I1683" s="184" t="s">
        <v>111</v>
      </c>
      <c r="J1683" s="649">
        <v>19</v>
      </c>
      <c r="K1683" s="484"/>
      <c r="L1683" s="484"/>
      <c r="M1683" s="484"/>
      <c r="N1683" s="174">
        <v>255</v>
      </c>
      <c r="O1683" s="174"/>
      <c r="P1683" s="174">
        <v>104</v>
      </c>
      <c r="Q1683" s="174"/>
      <c r="R1683" s="175" t="e">
        <f t="shared" si="182"/>
        <v>#DIV/0!</v>
      </c>
      <c r="S1683" s="175">
        <f t="shared" si="183"/>
        <v>0</v>
      </c>
      <c r="T1683" s="175" t="e">
        <f t="shared" si="184"/>
        <v>#DIV/0!</v>
      </c>
      <c r="U1683" s="176">
        <f>IF(N1683="nio",0,IF(N1683&gt;0,VLOOKUP(H1683,'3-Productie normen'!A:S,VLOOKUP(N1683,'3-Productie normen'!S:T,2,FALSE),FALSE)))</f>
        <v>0</v>
      </c>
      <c r="V1683" s="176">
        <f t="shared" si="185"/>
        <v>0</v>
      </c>
      <c r="W1683" s="176">
        <f t="shared" si="186"/>
        <v>0</v>
      </c>
      <c r="X1683" s="176">
        <f t="shared" si="187"/>
        <v>0</v>
      </c>
      <c r="Y1683" s="666">
        <f>VLOOKUP(H1683,'3-Productie normen'!A:S,13,FALSE)</f>
        <v>3</v>
      </c>
      <c r="Z1683" s="177"/>
      <c r="AB1683" s="138">
        <f t="shared" si="188"/>
        <v>6821</v>
      </c>
    </row>
    <row r="1684" spans="1:28" ht="14.1" customHeight="1">
      <c r="A1684" s="152">
        <v>1684</v>
      </c>
      <c r="B1684" s="171" t="s">
        <v>274</v>
      </c>
      <c r="C1684" s="570" t="s">
        <v>974</v>
      </c>
      <c r="D1684" s="526" t="s">
        <v>349</v>
      </c>
      <c r="E1684" s="526" t="s">
        <v>2057</v>
      </c>
      <c r="F1684" s="184" t="s">
        <v>2058</v>
      </c>
      <c r="G1684" s="184" t="s">
        <v>335</v>
      </c>
      <c r="H1684" s="184" t="s">
        <v>335</v>
      </c>
      <c r="I1684" s="184" t="s">
        <v>111</v>
      </c>
      <c r="J1684" s="649">
        <v>19</v>
      </c>
      <c r="K1684" s="484"/>
      <c r="L1684" s="484"/>
      <c r="M1684" s="484"/>
      <c r="N1684" s="174">
        <v>255</v>
      </c>
      <c r="O1684" s="174"/>
      <c r="P1684" s="174">
        <v>104</v>
      </c>
      <c r="Q1684" s="174"/>
      <c r="R1684" s="175" t="e">
        <f t="shared" si="182"/>
        <v>#DIV/0!</v>
      </c>
      <c r="S1684" s="175">
        <f t="shared" si="183"/>
        <v>0</v>
      </c>
      <c r="T1684" s="175" t="e">
        <f t="shared" si="184"/>
        <v>#DIV/0!</v>
      </c>
      <c r="U1684" s="176">
        <f>IF(N1684="nio",0,IF(N1684&gt;0,VLOOKUP(H1684,'3-Productie normen'!A:S,VLOOKUP(N1684,'3-Productie normen'!S:T,2,FALSE),FALSE)))</f>
        <v>0</v>
      </c>
      <c r="V1684" s="176">
        <f t="shared" si="185"/>
        <v>0</v>
      </c>
      <c r="W1684" s="176">
        <f t="shared" si="186"/>
        <v>0</v>
      </c>
      <c r="X1684" s="176">
        <f t="shared" si="187"/>
        <v>0</v>
      </c>
      <c r="Y1684" s="666">
        <f>VLOOKUP(H1684,'3-Productie normen'!A:S,13,FALSE)</f>
        <v>3</v>
      </c>
      <c r="Z1684" s="177"/>
      <c r="AB1684" s="138">
        <f t="shared" si="188"/>
        <v>6821</v>
      </c>
    </row>
    <row r="1685" spans="1:28" ht="14.1" customHeight="1">
      <c r="A1685" s="152">
        <v>1685</v>
      </c>
      <c r="B1685" s="171" t="s">
        <v>274</v>
      </c>
      <c r="C1685" s="570" t="s">
        <v>974</v>
      </c>
      <c r="D1685" s="526" t="s">
        <v>349</v>
      </c>
      <c r="E1685" s="526" t="s">
        <v>2059</v>
      </c>
      <c r="F1685" s="184" t="s">
        <v>2060</v>
      </c>
      <c r="G1685" s="184" t="s">
        <v>335</v>
      </c>
      <c r="H1685" s="184" t="s">
        <v>335</v>
      </c>
      <c r="I1685" s="184" t="s">
        <v>111</v>
      </c>
      <c r="J1685" s="649">
        <v>21.4</v>
      </c>
      <c r="K1685" s="484"/>
      <c r="L1685" s="484"/>
      <c r="M1685" s="484"/>
      <c r="N1685" s="174">
        <v>255</v>
      </c>
      <c r="O1685" s="174"/>
      <c r="P1685" s="174">
        <v>104</v>
      </c>
      <c r="Q1685" s="174"/>
      <c r="R1685" s="175" t="e">
        <f t="shared" si="182"/>
        <v>#DIV/0!</v>
      </c>
      <c r="S1685" s="175">
        <f t="shared" si="183"/>
        <v>0</v>
      </c>
      <c r="T1685" s="175" t="e">
        <f t="shared" si="184"/>
        <v>#DIV/0!</v>
      </c>
      <c r="U1685" s="176">
        <f>IF(N1685="nio",0,IF(N1685&gt;0,VLOOKUP(H1685,'3-Productie normen'!A:S,VLOOKUP(N1685,'3-Productie normen'!S:T,2,FALSE),FALSE)))</f>
        <v>0</v>
      </c>
      <c r="V1685" s="176">
        <f t="shared" si="185"/>
        <v>0</v>
      </c>
      <c r="W1685" s="176">
        <f t="shared" si="186"/>
        <v>0</v>
      </c>
      <c r="X1685" s="176">
        <f t="shared" si="187"/>
        <v>0</v>
      </c>
      <c r="Y1685" s="666">
        <f>VLOOKUP(H1685,'3-Productie normen'!A:S,13,FALSE)</f>
        <v>3</v>
      </c>
      <c r="Z1685" s="177"/>
      <c r="AB1685" s="138">
        <f t="shared" si="188"/>
        <v>7682.5999999999995</v>
      </c>
    </row>
    <row r="1686" spans="1:28" ht="14.1" customHeight="1">
      <c r="A1686" s="152">
        <v>1686</v>
      </c>
      <c r="B1686" s="171" t="s">
        <v>274</v>
      </c>
      <c r="C1686" s="570" t="s">
        <v>974</v>
      </c>
      <c r="D1686" s="526" t="s">
        <v>349</v>
      </c>
      <c r="E1686" s="526" t="s">
        <v>2061</v>
      </c>
      <c r="F1686" s="184" t="s">
        <v>2062</v>
      </c>
      <c r="G1686" s="184" t="s">
        <v>335</v>
      </c>
      <c r="H1686" s="184" t="s">
        <v>335</v>
      </c>
      <c r="I1686" s="184" t="s">
        <v>111</v>
      </c>
      <c r="J1686" s="649">
        <v>21.4</v>
      </c>
      <c r="K1686" s="484"/>
      <c r="L1686" s="484"/>
      <c r="M1686" s="484"/>
      <c r="N1686" s="174">
        <v>255</v>
      </c>
      <c r="O1686" s="174"/>
      <c r="P1686" s="174">
        <v>104</v>
      </c>
      <c r="Q1686" s="174"/>
      <c r="R1686" s="175" t="e">
        <f t="shared" si="182"/>
        <v>#DIV/0!</v>
      </c>
      <c r="S1686" s="175">
        <f t="shared" si="183"/>
        <v>0</v>
      </c>
      <c r="T1686" s="175" t="e">
        <f t="shared" si="184"/>
        <v>#DIV/0!</v>
      </c>
      <c r="U1686" s="176">
        <f>IF(N1686="nio",0,IF(N1686&gt;0,VLOOKUP(H1686,'3-Productie normen'!A:S,VLOOKUP(N1686,'3-Productie normen'!S:T,2,FALSE),FALSE)))</f>
        <v>0</v>
      </c>
      <c r="V1686" s="176">
        <f t="shared" si="185"/>
        <v>0</v>
      </c>
      <c r="W1686" s="176">
        <f t="shared" si="186"/>
        <v>0</v>
      </c>
      <c r="X1686" s="176">
        <f t="shared" si="187"/>
        <v>0</v>
      </c>
      <c r="Y1686" s="666">
        <f>VLOOKUP(H1686,'3-Productie normen'!A:S,13,FALSE)</f>
        <v>3</v>
      </c>
      <c r="Z1686" s="177"/>
      <c r="AB1686" s="138">
        <f t="shared" si="188"/>
        <v>7682.5999999999995</v>
      </c>
    </row>
    <row r="1687" spans="1:28" ht="14.1" customHeight="1">
      <c r="A1687" s="152">
        <v>1687</v>
      </c>
      <c r="B1687" s="171" t="s">
        <v>274</v>
      </c>
      <c r="C1687" s="570" t="s">
        <v>974</v>
      </c>
      <c r="D1687" s="526" t="s">
        <v>115</v>
      </c>
      <c r="E1687" s="526" t="s">
        <v>2063</v>
      </c>
      <c r="F1687" s="184" t="s">
        <v>390</v>
      </c>
      <c r="G1687" s="184" t="s">
        <v>286</v>
      </c>
      <c r="H1687" s="180" t="s">
        <v>223</v>
      </c>
      <c r="I1687" s="184" t="s">
        <v>111</v>
      </c>
      <c r="J1687" s="649">
        <v>43.4</v>
      </c>
      <c r="K1687" s="484"/>
      <c r="L1687" s="484"/>
      <c r="M1687" s="484"/>
      <c r="N1687" s="174" t="s">
        <v>223</v>
      </c>
      <c r="O1687" s="174"/>
      <c r="P1687" s="174">
        <v>0</v>
      </c>
      <c r="Q1687" s="174"/>
      <c r="R1687" s="175">
        <f t="shared" si="182"/>
        <v>0</v>
      </c>
      <c r="S1687" s="175">
        <f t="shared" si="183"/>
        <v>0</v>
      </c>
      <c r="T1687" s="175">
        <f t="shared" si="184"/>
        <v>0</v>
      </c>
      <c r="U1687" s="176">
        <f>IF(N1687="nio",0,IF(N1687&gt;0,VLOOKUP(H1687,'3-Productie normen'!A:S,VLOOKUP(N1687,'3-Productie normen'!S:T,2,FALSE),FALSE)))</f>
        <v>0</v>
      </c>
      <c r="V1687" s="176">
        <f t="shared" si="185"/>
        <v>0</v>
      </c>
      <c r="W1687" s="176">
        <f t="shared" si="186"/>
        <v>0</v>
      </c>
      <c r="X1687" s="176">
        <f t="shared" si="187"/>
        <v>0</v>
      </c>
      <c r="Y1687" s="666">
        <f>VLOOKUP(H1687,'3-Productie normen'!A:S,13,FALSE)</f>
        <v>0</v>
      </c>
      <c r="Z1687" s="177"/>
      <c r="AB1687" s="138">
        <f t="shared" si="188"/>
        <v>0</v>
      </c>
    </row>
    <row r="1688" spans="1:28" ht="14.1" customHeight="1">
      <c r="A1688" s="152">
        <v>1688</v>
      </c>
      <c r="B1688" s="171" t="s">
        <v>274</v>
      </c>
      <c r="C1688" s="570" t="s">
        <v>974</v>
      </c>
      <c r="D1688" s="526" t="s">
        <v>115</v>
      </c>
      <c r="E1688" s="526" t="s">
        <v>2064</v>
      </c>
      <c r="F1688" s="184" t="s">
        <v>391</v>
      </c>
      <c r="G1688" s="184" t="s">
        <v>286</v>
      </c>
      <c r="H1688" s="180" t="s">
        <v>223</v>
      </c>
      <c r="I1688" s="184"/>
      <c r="J1688" s="649">
        <v>42.2</v>
      </c>
      <c r="K1688" s="484"/>
      <c r="L1688" s="484"/>
      <c r="M1688" s="484"/>
      <c r="N1688" s="174" t="s">
        <v>223</v>
      </c>
      <c r="O1688" s="174"/>
      <c r="P1688" s="174">
        <v>0</v>
      </c>
      <c r="Q1688" s="174"/>
      <c r="R1688" s="175">
        <f t="shared" si="182"/>
        <v>0</v>
      </c>
      <c r="S1688" s="175">
        <f t="shared" si="183"/>
        <v>0</v>
      </c>
      <c r="T1688" s="175">
        <f t="shared" si="184"/>
        <v>0</v>
      </c>
      <c r="U1688" s="176">
        <f>IF(N1688="nio",0,IF(N1688&gt;0,VLOOKUP(H1688,'3-Productie normen'!A:S,VLOOKUP(N1688,'3-Productie normen'!S:T,2,FALSE),FALSE)))</f>
        <v>0</v>
      </c>
      <c r="V1688" s="176">
        <f t="shared" si="185"/>
        <v>0</v>
      </c>
      <c r="W1688" s="176">
        <f t="shared" si="186"/>
        <v>0</v>
      </c>
      <c r="X1688" s="176">
        <f t="shared" si="187"/>
        <v>0</v>
      </c>
      <c r="Y1688" s="666">
        <f>VLOOKUP(H1688,'3-Productie normen'!A:S,13,FALSE)</f>
        <v>0</v>
      </c>
      <c r="Z1688" s="177"/>
      <c r="AB1688" s="138">
        <f t="shared" si="188"/>
        <v>0</v>
      </c>
    </row>
    <row r="1689" spans="1:28" ht="14.1" customHeight="1">
      <c r="A1689" s="152">
        <v>1689</v>
      </c>
      <c r="B1689" s="171" t="s">
        <v>274</v>
      </c>
      <c r="C1689" s="570" t="s">
        <v>974</v>
      </c>
      <c r="D1689" s="526" t="s">
        <v>115</v>
      </c>
      <c r="E1689" s="526" t="s">
        <v>2065</v>
      </c>
      <c r="F1689" s="184" t="s">
        <v>392</v>
      </c>
      <c r="G1689" s="184" t="s">
        <v>393</v>
      </c>
      <c r="H1689" s="184" t="s">
        <v>458</v>
      </c>
      <c r="I1689" s="184" t="s">
        <v>111</v>
      </c>
      <c r="J1689" s="649">
        <v>87.2</v>
      </c>
      <c r="K1689" s="484"/>
      <c r="L1689" s="484"/>
      <c r="M1689" s="484"/>
      <c r="N1689" s="174">
        <v>1</v>
      </c>
      <c r="O1689" s="174"/>
      <c r="P1689" s="174">
        <v>0</v>
      </c>
      <c r="Q1689" s="174"/>
      <c r="R1689" s="175" t="e">
        <f t="shared" si="182"/>
        <v>#DIV/0!</v>
      </c>
      <c r="S1689" s="175">
        <f t="shared" si="183"/>
        <v>0</v>
      </c>
      <c r="T1689" s="175">
        <f t="shared" si="184"/>
        <v>0</v>
      </c>
      <c r="U1689" s="176">
        <f>IF(N1689="nio",0,IF(N1689&gt;0,VLOOKUP(H1689,'3-Productie normen'!A:S,VLOOKUP(N1689,'3-Productie normen'!S:T,2,FALSE),FALSE)))</f>
        <v>0</v>
      </c>
      <c r="V1689" s="176">
        <f t="shared" si="185"/>
        <v>0</v>
      </c>
      <c r="W1689" s="176">
        <f t="shared" si="186"/>
        <v>0</v>
      </c>
      <c r="X1689" s="176">
        <f t="shared" si="187"/>
        <v>0</v>
      </c>
      <c r="Y1689" s="666">
        <f>VLOOKUP(H1689,'3-Productie normen'!A:S,13,FALSE)</f>
        <v>5</v>
      </c>
      <c r="Z1689" s="177"/>
      <c r="AB1689" s="138">
        <f t="shared" si="188"/>
        <v>87.2</v>
      </c>
    </row>
    <row r="1690" spans="1:28" ht="14.1" customHeight="1">
      <c r="A1690" s="152">
        <v>1690</v>
      </c>
      <c r="B1690" s="171" t="s">
        <v>274</v>
      </c>
      <c r="C1690" s="570" t="s">
        <v>974</v>
      </c>
      <c r="D1690" s="526" t="s">
        <v>115</v>
      </c>
      <c r="E1690" s="526" t="s">
        <v>2066</v>
      </c>
      <c r="F1690" s="184" t="s">
        <v>394</v>
      </c>
      <c r="G1690" s="184" t="s">
        <v>18</v>
      </c>
      <c r="H1690" s="184" t="s">
        <v>18</v>
      </c>
      <c r="I1690" s="184" t="s">
        <v>113</v>
      </c>
      <c r="J1690" s="649">
        <v>3.8</v>
      </c>
      <c r="K1690" s="484"/>
      <c r="L1690" s="484"/>
      <c r="M1690" s="484"/>
      <c r="N1690" s="174">
        <v>255</v>
      </c>
      <c r="O1690" s="174"/>
      <c r="P1690" s="174">
        <v>104</v>
      </c>
      <c r="Q1690" s="174"/>
      <c r="R1690" s="175" t="e">
        <f t="shared" si="182"/>
        <v>#DIV/0!</v>
      </c>
      <c r="S1690" s="175">
        <f t="shared" si="183"/>
        <v>0</v>
      </c>
      <c r="T1690" s="175" t="e">
        <f t="shared" si="184"/>
        <v>#DIV/0!</v>
      </c>
      <c r="U1690" s="176">
        <f>IF(N1690="nio",0,IF(N1690&gt;0,VLOOKUP(H1690,'3-Productie normen'!A:S,VLOOKUP(N1690,'3-Productie normen'!S:T,2,FALSE),FALSE)))</f>
        <v>0</v>
      </c>
      <c r="V1690" s="176">
        <f t="shared" si="185"/>
        <v>0</v>
      </c>
      <c r="W1690" s="176">
        <f t="shared" si="186"/>
        <v>0</v>
      </c>
      <c r="X1690" s="176">
        <f t="shared" si="187"/>
        <v>0</v>
      </c>
      <c r="Y1690" s="666">
        <f>VLOOKUP(H1690,'3-Productie normen'!A:S,13,FALSE)</f>
        <v>3</v>
      </c>
      <c r="Z1690" s="177"/>
      <c r="AB1690" s="138">
        <f t="shared" si="188"/>
        <v>1364.2</v>
      </c>
    </row>
    <row r="1691" spans="1:28" ht="14.1" customHeight="1">
      <c r="A1691" s="152">
        <v>1691</v>
      </c>
      <c r="B1691" s="171" t="s">
        <v>274</v>
      </c>
      <c r="C1691" s="570" t="s">
        <v>974</v>
      </c>
      <c r="D1691" s="526" t="s">
        <v>115</v>
      </c>
      <c r="E1691" s="526" t="s">
        <v>2067</v>
      </c>
      <c r="F1691" s="184" t="s">
        <v>394</v>
      </c>
      <c r="G1691" s="184" t="s">
        <v>18</v>
      </c>
      <c r="H1691" s="184" t="s">
        <v>18</v>
      </c>
      <c r="I1691" s="184" t="s">
        <v>113</v>
      </c>
      <c r="J1691" s="649">
        <v>3.8</v>
      </c>
      <c r="K1691" s="484"/>
      <c r="L1691" s="484"/>
      <c r="M1691" s="484"/>
      <c r="N1691" s="174">
        <v>255</v>
      </c>
      <c r="O1691" s="174"/>
      <c r="P1691" s="174">
        <v>104</v>
      </c>
      <c r="Q1691" s="174"/>
      <c r="R1691" s="175" t="e">
        <f t="shared" si="182"/>
        <v>#DIV/0!</v>
      </c>
      <c r="S1691" s="175">
        <f t="shared" si="183"/>
        <v>0</v>
      </c>
      <c r="T1691" s="175" t="e">
        <f t="shared" si="184"/>
        <v>#DIV/0!</v>
      </c>
      <c r="U1691" s="176">
        <f>IF(N1691="nio",0,IF(N1691&gt;0,VLOOKUP(H1691,'3-Productie normen'!A:S,VLOOKUP(N1691,'3-Productie normen'!S:T,2,FALSE),FALSE)))</f>
        <v>0</v>
      </c>
      <c r="V1691" s="176">
        <f t="shared" si="185"/>
        <v>0</v>
      </c>
      <c r="W1691" s="176">
        <f t="shared" si="186"/>
        <v>0</v>
      </c>
      <c r="X1691" s="176">
        <f t="shared" si="187"/>
        <v>0</v>
      </c>
      <c r="Y1691" s="666">
        <f>VLOOKUP(H1691,'3-Productie normen'!A:S,13,FALSE)</f>
        <v>3</v>
      </c>
      <c r="Z1691" s="177"/>
      <c r="AB1691" s="138">
        <f t="shared" si="188"/>
        <v>1364.2</v>
      </c>
    </row>
    <row r="1692" spans="1:28" ht="14.1" customHeight="1">
      <c r="A1692" s="152">
        <v>1692</v>
      </c>
      <c r="B1692" s="171" t="s">
        <v>274</v>
      </c>
      <c r="C1692" s="570" t="s">
        <v>974</v>
      </c>
      <c r="D1692" s="526" t="s">
        <v>115</v>
      </c>
      <c r="E1692" s="526" t="s">
        <v>2068</v>
      </c>
      <c r="F1692" s="184" t="s">
        <v>394</v>
      </c>
      <c r="G1692" s="184" t="s">
        <v>18</v>
      </c>
      <c r="H1692" s="184" t="s">
        <v>18</v>
      </c>
      <c r="I1692" s="184" t="s">
        <v>113</v>
      </c>
      <c r="J1692" s="649">
        <v>4.0999999999999996</v>
      </c>
      <c r="K1692" s="484"/>
      <c r="L1692" s="484"/>
      <c r="M1692" s="484"/>
      <c r="N1692" s="174">
        <v>255</v>
      </c>
      <c r="O1692" s="174"/>
      <c r="P1692" s="174">
        <v>104</v>
      </c>
      <c r="Q1692" s="174"/>
      <c r="R1692" s="175" t="e">
        <f t="shared" si="182"/>
        <v>#DIV/0!</v>
      </c>
      <c r="S1692" s="175">
        <f t="shared" si="183"/>
        <v>0</v>
      </c>
      <c r="T1692" s="175" t="e">
        <f t="shared" si="184"/>
        <v>#DIV/0!</v>
      </c>
      <c r="U1692" s="176">
        <f>IF(N1692="nio",0,IF(N1692&gt;0,VLOOKUP(H1692,'3-Productie normen'!A:S,VLOOKUP(N1692,'3-Productie normen'!S:T,2,FALSE),FALSE)))</f>
        <v>0</v>
      </c>
      <c r="V1692" s="176">
        <f t="shared" si="185"/>
        <v>0</v>
      </c>
      <c r="W1692" s="176">
        <f t="shared" si="186"/>
        <v>0</v>
      </c>
      <c r="X1692" s="176">
        <f t="shared" si="187"/>
        <v>0</v>
      </c>
      <c r="Y1692" s="666">
        <f>VLOOKUP(H1692,'3-Productie normen'!A:S,13,FALSE)</f>
        <v>3</v>
      </c>
      <c r="Z1692" s="177"/>
      <c r="AB1692" s="138">
        <f t="shared" si="188"/>
        <v>1471.8999999999999</v>
      </c>
    </row>
    <row r="1693" spans="1:28" ht="14.1" customHeight="1">
      <c r="A1693" s="152">
        <v>1693</v>
      </c>
      <c r="B1693" s="171" t="s">
        <v>274</v>
      </c>
      <c r="C1693" s="570" t="s">
        <v>974</v>
      </c>
      <c r="D1693" s="526" t="s">
        <v>115</v>
      </c>
      <c r="E1693" s="526" t="s">
        <v>2069</v>
      </c>
      <c r="F1693" s="184" t="s">
        <v>394</v>
      </c>
      <c r="G1693" s="184" t="s">
        <v>18</v>
      </c>
      <c r="H1693" s="184" t="s">
        <v>18</v>
      </c>
      <c r="I1693" s="184" t="s">
        <v>113</v>
      </c>
      <c r="J1693" s="649">
        <v>4.0999999999999996</v>
      </c>
      <c r="K1693" s="484"/>
      <c r="L1693" s="484"/>
      <c r="M1693" s="484"/>
      <c r="N1693" s="174">
        <v>255</v>
      </c>
      <c r="O1693" s="174"/>
      <c r="P1693" s="174">
        <v>104</v>
      </c>
      <c r="Q1693" s="174"/>
      <c r="R1693" s="175" t="e">
        <f t="shared" si="182"/>
        <v>#DIV/0!</v>
      </c>
      <c r="S1693" s="175">
        <f t="shared" si="183"/>
        <v>0</v>
      </c>
      <c r="T1693" s="175" t="e">
        <f t="shared" si="184"/>
        <v>#DIV/0!</v>
      </c>
      <c r="U1693" s="176">
        <f>IF(N1693="nio",0,IF(N1693&gt;0,VLOOKUP(H1693,'3-Productie normen'!A:S,VLOOKUP(N1693,'3-Productie normen'!S:T,2,FALSE),FALSE)))</f>
        <v>0</v>
      </c>
      <c r="V1693" s="176">
        <f t="shared" si="185"/>
        <v>0</v>
      </c>
      <c r="W1693" s="176">
        <f t="shared" si="186"/>
        <v>0</v>
      </c>
      <c r="X1693" s="176">
        <f t="shared" si="187"/>
        <v>0</v>
      </c>
      <c r="Y1693" s="666">
        <f>VLOOKUP(H1693,'3-Productie normen'!A:S,13,FALSE)</f>
        <v>3</v>
      </c>
      <c r="Z1693" s="177"/>
      <c r="AB1693" s="138">
        <f t="shared" si="188"/>
        <v>1471.8999999999999</v>
      </c>
    </row>
    <row r="1694" spans="1:28" ht="14.1" customHeight="1">
      <c r="A1694" s="152">
        <v>1694</v>
      </c>
      <c r="B1694" s="171" t="s">
        <v>274</v>
      </c>
      <c r="C1694" s="570" t="s">
        <v>974</v>
      </c>
      <c r="D1694" s="526" t="s">
        <v>115</v>
      </c>
      <c r="E1694" s="526" t="s">
        <v>2070</v>
      </c>
      <c r="F1694" s="184" t="s">
        <v>395</v>
      </c>
      <c r="G1694" s="184" t="s">
        <v>393</v>
      </c>
      <c r="H1694" s="184" t="s">
        <v>458</v>
      </c>
      <c r="I1694" s="184" t="s">
        <v>111</v>
      </c>
      <c r="J1694" s="649">
        <v>9.4</v>
      </c>
      <c r="K1694" s="484"/>
      <c r="L1694" s="484"/>
      <c r="M1694" s="484"/>
      <c r="N1694" s="174">
        <v>1</v>
      </c>
      <c r="O1694" s="174"/>
      <c r="P1694" s="174">
        <v>0</v>
      </c>
      <c r="Q1694" s="174"/>
      <c r="R1694" s="175" t="e">
        <f t="shared" si="182"/>
        <v>#DIV/0!</v>
      </c>
      <c r="S1694" s="175">
        <f t="shared" si="183"/>
        <v>0</v>
      </c>
      <c r="T1694" s="175">
        <f t="shared" si="184"/>
        <v>0</v>
      </c>
      <c r="U1694" s="176">
        <f>IF(N1694="nio",0,IF(N1694&gt;0,VLOOKUP(H1694,'3-Productie normen'!A:S,VLOOKUP(N1694,'3-Productie normen'!S:T,2,FALSE),FALSE)))</f>
        <v>0</v>
      </c>
      <c r="V1694" s="176">
        <f t="shared" si="185"/>
        <v>0</v>
      </c>
      <c r="W1694" s="176">
        <f t="shared" si="186"/>
        <v>0</v>
      </c>
      <c r="X1694" s="176">
        <f t="shared" si="187"/>
        <v>0</v>
      </c>
      <c r="Y1694" s="666">
        <f>VLOOKUP(H1694,'3-Productie normen'!A:S,13,FALSE)</f>
        <v>5</v>
      </c>
      <c r="Z1694" s="177"/>
      <c r="AB1694" s="138">
        <f t="shared" si="188"/>
        <v>9.4</v>
      </c>
    </row>
    <row r="1695" spans="1:28" ht="14.1" customHeight="1">
      <c r="A1695" s="152">
        <v>1695</v>
      </c>
      <c r="B1695" s="171" t="s">
        <v>274</v>
      </c>
      <c r="C1695" s="570" t="s">
        <v>974</v>
      </c>
      <c r="D1695" s="526" t="s">
        <v>115</v>
      </c>
      <c r="E1695" s="526" t="s">
        <v>2071</v>
      </c>
      <c r="F1695" s="184" t="s">
        <v>396</v>
      </c>
      <c r="G1695" s="184" t="s">
        <v>286</v>
      </c>
      <c r="H1695" s="180" t="s">
        <v>223</v>
      </c>
      <c r="I1695" s="184"/>
      <c r="J1695" s="649">
        <v>20</v>
      </c>
      <c r="K1695" s="484"/>
      <c r="L1695" s="484"/>
      <c r="M1695" s="484"/>
      <c r="N1695" s="174" t="s">
        <v>223</v>
      </c>
      <c r="O1695" s="174"/>
      <c r="P1695" s="174">
        <v>0</v>
      </c>
      <c r="Q1695" s="174"/>
      <c r="R1695" s="175">
        <f t="shared" si="182"/>
        <v>0</v>
      </c>
      <c r="S1695" s="175">
        <f t="shared" si="183"/>
        <v>0</v>
      </c>
      <c r="T1695" s="175">
        <f t="shared" si="184"/>
        <v>0</v>
      </c>
      <c r="U1695" s="176">
        <f>IF(N1695="nio",0,IF(N1695&gt;0,VLOOKUP(H1695,'3-Productie normen'!A:S,VLOOKUP(N1695,'3-Productie normen'!S:T,2,FALSE),FALSE)))</f>
        <v>0</v>
      </c>
      <c r="V1695" s="176">
        <f t="shared" si="185"/>
        <v>0</v>
      </c>
      <c r="W1695" s="176">
        <f t="shared" si="186"/>
        <v>0</v>
      </c>
      <c r="X1695" s="176">
        <f t="shared" si="187"/>
        <v>0</v>
      </c>
      <c r="Y1695" s="666">
        <f>VLOOKUP(H1695,'3-Productie normen'!A:S,13,FALSE)</f>
        <v>0</v>
      </c>
      <c r="Z1695" s="177"/>
      <c r="AB1695" s="138">
        <f t="shared" si="188"/>
        <v>0</v>
      </c>
    </row>
    <row r="1696" spans="1:28" ht="14.1" customHeight="1">
      <c r="A1696" s="152">
        <v>1696</v>
      </c>
      <c r="B1696" s="171" t="s">
        <v>274</v>
      </c>
      <c r="C1696" s="570" t="s">
        <v>974</v>
      </c>
      <c r="D1696" s="526" t="s">
        <v>115</v>
      </c>
      <c r="E1696" s="526" t="s">
        <v>2072</v>
      </c>
      <c r="F1696" s="184" t="s">
        <v>397</v>
      </c>
      <c r="G1696" s="184" t="s">
        <v>286</v>
      </c>
      <c r="H1696" s="180" t="s">
        <v>223</v>
      </c>
      <c r="I1696" s="184"/>
      <c r="J1696" s="649">
        <v>19.600000000000001</v>
      </c>
      <c r="K1696" s="484"/>
      <c r="L1696" s="484"/>
      <c r="M1696" s="484"/>
      <c r="N1696" s="174" t="s">
        <v>223</v>
      </c>
      <c r="O1696" s="174"/>
      <c r="P1696" s="174">
        <v>0</v>
      </c>
      <c r="Q1696" s="174"/>
      <c r="R1696" s="175">
        <f t="shared" si="182"/>
        <v>0</v>
      </c>
      <c r="S1696" s="175">
        <f t="shared" si="183"/>
        <v>0</v>
      </c>
      <c r="T1696" s="175">
        <f t="shared" si="184"/>
        <v>0</v>
      </c>
      <c r="U1696" s="176">
        <f>IF(N1696="nio",0,IF(N1696&gt;0,VLOOKUP(H1696,'3-Productie normen'!A:S,VLOOKUP(N1696,'3-Productie normen'!S:T,2,FALSE),FALSE)))</f>
        <v>0</v>
      </c>
      <c r="V1696" s="176">
        <f t="shared" si="185"/>
        <v>0</v>
      </c>
      <c r="W1696" s="176">
        <f t="shared" si="186"/>
        <v>0</v>
      </c>
      <c r="X1696" s="176">
        <f t="shared" si="187"/>
        <v>0</v>
      </c>
      <c r="Y1696" s="666">
        <f>VLOOKUP(H1696,'3-Productie normen'!A:S,13,FALSE)</f>
        <v>0</v>
      </c>
      <c r="Z1696" s="177"/>
      <c r="AB1696" s="138">
        <f t="shared" si="188"/>
        <v>0</v>
      </c>
    </row>
    <row r="1697" spans="1:28" ht="14.1" customHeight="1">
      <c r="A1697" s="152">
        <v>1697</v>
      </c>
      <c r="B1697" s="171" t="s">
        <v>274</v>
      </c>
      <c r="C1697" s="570" t="s">
        <v>974</v>
      </c>
      <c r="D1697" s="526" t="s">
        <v>115</v>
      </c>
      <c r="E1697" s="526" t="s">
        <v>2073</v>
      </c>
      <c r="F1697" s="184" t="s">
        <v>398</v>
      </c>
      <c r="G1697" s="184" t="s">
        <v>393</v>
      </c>
      <c r="H1697" s="184" t="s">
        <v>458</v>
      </c>
      <c r="I1697" s="184" t="s">
        <v>111</v>
      </c>
      <c r="J1697" s="649">
        <v>35.1</v>
      </c>
      <c r="K1697" s="484"/>
      <c r="L1697" s="484"/>
      <c r="M1697" s="484"/>
      <c r="N1697" s="174">
        <v>1</v>
      </c>
      <c r="O1697" s="174"/>
      <c r="P1697" s="174">
        <v>0</v>
      </c>
      <c r="Q1697" s="174"/>
      <c r="R1697" s="175" t="e">
        <f t="shared" si="182"/>
        <v>#DIV/0!</v>
      </c>
      <c r="S1697" s="175">
        <f t="shared" si="183"/>
        <v>0</v>
      </c>
      <c r="T1697" s="175">
        <f t="shared" si="184"/>
        <v>0</v>
      </c>
      <c r="U1697" s="176">
        <f>IF(N1697="nio",0,IF(N1697&gt;0,VLOOKUP(H1697,'3-Productie normen'!A:S,VLOOKUP(N1697,'3-Productie normen'!S:T,2,FALSE),FALSE)))</f>
        <v>0</v>
      </c>
      <c r="V1697" s="176">
        <f t="shared" si="185"/>
        <v>0</v>
      </c>
      <c r="W1697" s="176">
        <f t="shared" si="186"/>
        <v>0</v>
      </c>
      <c r="X1697" s="176">
        <f t="shared" si="187"/>
        <v>0</v>
      </c>
      <c r="Y1697" s="666">
        <f>VLOOKUP(H1697,'3-Productie normen'!A:S,13,FALSE)</f>
        <v>5</v>
      </c>
      <c r="Z1697" s="177"/>
      <c r="AB1697" s="138">
        <f t="shared" si="188"/>
        <v>35.1</v>
      </c>
    </row>
    <row r="1698" spans="1:28" ht="14.1" customHeight="1">
      <c r="A1698" s="152">
        <v>1698</v>
      </c>
      <c r="B1698" s="171" t="s">
        <v>274</v>
      </c>
      <c r="C1698" s="570" t="s">
        <v>974</v>
      </c>
      <c r="D1698" s="526" t="s">
        <v>115</v>
      </c>
      <c r="E1698" s="526" t="s">
        <v>2074</v>
      </c>
      <c r="F1698" s="184" t="s">
        <v>398</v>
      </c>
      <c r="G1698" s="184" t="s">
        <v>393</v>
      </c>
      <c r="H1698" s="184" t="s">
        <v>458</v>
      </c>
      <c r="I1698" s="184" t="s">
        <v>111</v>
      </c>
      <c r="J1698" s="649">
        <v>37.200000000000003</v>
      </c>
      <c r="K1698" s="484"/>
      <c r="L1698" s="484"/>
      <c r="M1698" s="484"/>
      <c r="N1698" s="174">
        <v>1</v>
      </c>
      <c r="O1698" s="174"/>
      <c r="P1698" s="174">
        <v>0</v>
      </c>
      <c r="Q1698" s="174"/>
      <c r="R1698" s="175" t="e">
        <f t="shared" si="182"/>
        <v>#DIV/0!</v>
      </c>
      <c r="S1698" s="175">
        <f t="shared" si="183"/>
        <v>0</v>
      </c>
      <c r="T1698" s="175">
        <f t="shared" si="184"/>
        <v>0</v>
      </c>
      <c r="U1698" s="176">
        <f>IF(N1698="nio",0,IF(N1698&gt;0,VLOOKUP(H1698,'3-Productie normen'!A:S,VLOOKUP(N1698,'3-Productie normen'!S:T,2,FALSE),FALSE)))</f>
        <v>0</v>
      </c>
      <c r="V1698" s="176">
        <f t="shared" si="185"/>
        <v>0</v>
      </c>
      <c r="W1698" s="176">
        <f t="shared" si="186"/>
        <v>0</v>
      </c>
      <c r="X1698" s="176">
        <f t="shared" si="187"/>
        <v>0</v>
      </c>
      <c r="Y1698" s="666">
        <f>VLOOKUP(H1698,'3-Productie normen'!A:S,13,FALSE)</f>
        <v>5</v>
      </c>
      <c r="Z1698" s="177"/>
      <c r="AB1698" s="138">
        <f t="shared" si="188"/>
        <v>37.200000000000003</v>
      </c>
    </row>
    <row r="1699" spans="1:28" ht="14.1" customHeight="1">
      <c r="A1699" s="152">
        <v>1699</v>
      </c>
      <c r="B1699" s="171" t="s">
        <v>274</v>
      </c>
      <c r="C1699" s="570" t="s">
        <v>974</v>
      </c>
      <c r="D1699" s="526" t="s">
        <v>115</v>
      </c>
      <c r="E1699" s="526" t="s">
        <v>2075</v>
      </c>
      <c r="F1699" s="184" t="s">
        <v>2076</v>
      </c>
      <c r="G1699" s="184" t="s">
        <v>393</v>
      </c>
      <c r="H1699" s="184" t="s">
        <v>458</v>
      </c>
      <c r="I1699" s="184" t="s">
        <v>111</v>
      </c>
      <c r="J1699" s="649">
        <v>60.5</v>
      </c>
      <c r="K1699" s="484"/>
      <c r="L1699" s="484"/>
      <c r="M1699" s="484"/>
      <c r="N1699" s="174">
        <v>1</v>
      </c>
      <c r="O1699" s="174"/>
      <c r="P1699" s="174">
        <v>0</v>
      </c>
      <c r="Q1699" s="174"/>
      <c r="R1699" s="175" t="e">
        <f t="shared" si="182"/>
        <v>#DIV/0!</v>
      </c>
      <c r="S1699" s="175">
        <f t="shared" si="183"/>
        <v>0</v>
      </c>
      <c r="T1699" s="175">
        <f t="shared" si="184"/>
        <v>0</v>
      </c>
      <c r="U1699" s="176">
        <f>IF(N1699="nio",0,IF(N1699&gt;0,VLOOKUP(H1699,'3-Productie normen'!A:S,VLOOKUP(N1699,'3-Productie normen'!S:T,2,FALSE),FALSE)))</f>
        <v>0</v>
      </c>
      <c r="V1699" s="176">
        <f t="shared" si="185"/>
        <v>0</v>
      </c>
      <c r="W1699" s="176">
        <f t="shared" si="186"/>
        <v>0</v>
      </c>
      <c r="X1699" s="176">
        <f t="shared" si="187"/>
        <v>0</v>
      </c>
      <c r="Y1699" s="666">
        <f>VLOOKUP(H1699,'3-Productie normen'!A:S,13,FALSE)</f>
        <v>5</v>
      </c>
      <c r="Z1699" s="177"/>
      <c r="AB1699" s="138">
        <f t="shared" si="188"/>
        <v>60.5</v>
      </c>
    </row>
    <row r="1700" spans="1:28" ht="14.1" customHeight="1">
      <c r="A1700" s="152">
        <v>1700</v>
      </c>
      <c r="B1700" s="171" t="s">
        <v>274</v>
      </c>
      <c r="C1700" s="570" t="s">
        <v>974</v>
      </c>
      <c r="D1700" s="526" t="s">
        <v>115</v>
      </c>
      <c r="E1700" s="526" t="s">
        <v>2077</v>
      </c>
      <c r="F1700" s="184" t="s">
        <v>399</v>
      </c>
      <c r="G1700" s="184" t="s">
        <v>393</v>
      </c>
      <c r="H1700" s="180" t="s">
        <v>223</v>
      </c>
      <c r="I1700" s="184" t="s">
        <v>111</v>
      </c>
      <c r="J1700" s="649">
        <v>9.6</v>
      </c>
      <c r="K1700" s="484"/>
      <c r="L1700" s="484"/>
      <c r="M1700" s="484"/>
      <c r="N1700" s="174" t="s">
        <v>223</v>
      </c>
      <c r="O1700" s="174"/>
      <c r="P1700" s="174">
        <v>0</v>
      </c>
      <c r="Q1700" s="174"/>
      <c r="R1700" s="175">
        <f t="shared" si="182"/>
        <v>0</v>
      </c>
      <c r="S1700" s="175">
        <f t="shared" si="183"/>
        <v>0</v>
      </c>
      <c r="T1700" s="175">
        <f t="shared" si="184"/>
        <v>0</v>
      </c>
      <c r="U1700" s="176">
        <f>IF(N1700="nio",0,IF(N1700&gt;0,VLOOKUP(H1700,'3-Productie normen'!A:S,VLOOKUP(N1700,'3-Productie normen'!S:T,2,FALSE),FALSE)))</f>
        <v>0</v>
      </c>
      <c r="V1700" s="176">
        <f t="shared" si="185"/>
        <v>0</v>
      </c>
      <c r="W1700" s="176">
        <f t="shared" si="186"/>
        <v>0</v>
      </c>
      <c r="X1700" s="176">
        <f t="shared" si="187"/>
        <v>0</v>
      </c>
      <c r="Y1700" s="666">
        <f>VLOOKUP(H1700,'3-Productie normen'!A:S,13,FALSE)</f>
        <v>0</v>
      </c>
      <c r="Z1700" s="177"/>
      <c r="AB1700" s="138">
        <f t="shared" si="188"/>
        <v>0</v>
      </c>
    </row>
    <row r="1701" spans="1:28" ht="14.1" customHeight="1">
      <c r="A1701" s="152">
        <v>1701</v>
      </c>
      <c r="B1701" s="171" t="s">
        <v>274</v>
      </c>
      <c r="C1701" s="570" t="s">
        <v>974</v>
      </c>
      <c r="D1701" s="526" t="s">
        <v>115</v>
      </c>
      <c r="E1701" s="526" t="s">
        <v>2078</v>
      </c>
      <c r="F1701" s="184" t="s">
        <v>400</v>
      </c>
      <c r="G1701" s="184" t="s">
        <v>316</v>
      </c>
      <c r="H1701" s="184" t="s">
        <v>1856</v>
      </c>
      <c r="I1701" s="184" t="s">
        <v>111</v>
      </c>
      <c r="J1701" s="649">
        <v>30.7</v>
      </c>
      <c r="K1701" s="484"/>
      <c r="L1701" s="484"/>
      <c r="M1701" s="484"/>
      <c r="N1701" s="174">
        <v>255</v>
      </c>
      <c r="O1701" s="174"/>
      <c r="P1701" s="174">
        <v>104</v>
      </c>
      <c r="Q1701" s="174"/>
      <c r="R1701" s="175" t="e">
        <f t="shared" si="182"/>
        <v>#DIV/0!</v>
      </c>
      <c r="S1701" s="175">
        <f t="shared" si="183"/>
        <v>0</v>
      </c>
      <c r="T1701" s="175" t="e">
        <f t="shared" si="184"/>
        <v>#DIV/0!</v>
      </c>
      <c r="U1701" s="176">
        <f>IF(N1701="nio",0,IF(N1701&gt;0,VLOOKUP(H1701,'3-Productie normen'!A:S,VLOOKUP(N1701,'3-Productie normen'!S:T,2,FALSE),FALSE)))</f>
        <v>0</v>
      </c>
      <c r="V1701" s="176">
        <f t="shared" si="185"/>
        <v>0</v>
      </c>
      <c r="W1701" s="176">
        <f t="shared" si="186"/>
        <v>0</v>
      </c>
      <c r="X1701" s="176">
        <f t="shared" si="187"/>
        <v>0</v>
      </c>
      <c r="Y1701" s="666">
        <f>VLOOKUP(H1701,'3-Productie normen'!A:S,13,FALSE)</f>
        <v>5</v>
      </c>
      <c r="Z1701" s="177"/>
      <c r="AB1701" s="138">
        <f t="shared" si="188"/>
        <v>11021.3</v>
      </c>
    </row>
    <row r="1702" spans="1:28" ht="14.1" customHeight="1">
      <c r="A1702" s="152">
        <v>1702</v>
      </c>
      <c r="B1702" s="171" t="s">
        <v>274</v>
      </c>
      <c r="C1702" s="570" t="s">
        <v>974</v>
      </c>
      <c r="D1702" s="526" t="s">
        <v>115</v>
      </c>
      <c r="E1702" s="526" t="s">
        <v>2079</v>
      </c>
      <c r="F1702" s="184" t="s">
        <v>400</v>
      </c>
      <c r="G1702" s="184" t="s">
        <v>316</v>
      </c>
      <c r="H1702" s="184" t="s">
        <v>1856</v>
      </c>
      <c r="I1702" s="184" t="s">
        <v>111</v>
      </c>
      <c r="J1702" s="649">
        <v>62.5</v>
      </c>
      <c r="K1702" s="484"/>
      <c r="L1702" s="484"/>
      <c r="M1702" s="484"/>
      <c r="N1702" s="174">
        <v>255</v>
      </c>
      <c r="O1702" s="174"/>
      <c r="P1702" s="174">
        <v>104</v>
      </c>
      <c r="Q1702" s="174"/>
      <c r="R1702" s="175" t="e">
        <f t="shared" si="182"/>
        <v>#DIV/0!</v>
      </c>
      <c r="S1702" s="175">
        <f t="shared" si="183"/>
        <v>0</v>
      </c>
      <c r="T1702" s="175" t="e">
        <f t="shared" si="184"/>
        <v>#DIV/0!</v>
      </c>
      <c r="U1702" s="176">
        <f>IF(N1702="nio",0,IF(N1702&gt;0,VLOOKUP(H1702,'3-Productie normen'!A:S,VLOOKUP(N1702,'3-Productie normen'!S:T,2,FALSE),FALSE)))</f>
        <v>0</v>
      </c>
      <c r="V1702" s="176">
        <f t="shared" si="185"/>
        <v>0</v>
      </c>
      <c r="W1702" s="176">
        <f t="shared" si="186"/>
        <v>0</v>
      </c>
      <c r="X1702" s="176">
        <f t="shared" si="187"/>
        <v>0</v>
      </c>
      <c r="Y1702" s="666">
        <f>VLOOKUP(H1702,'3-Productie normen'!A:S,13,FALSE)</f>
        <v>5</v>
      </c>
      <c r="Z1702" s="177"/>
      <c r="AB1702" s="138">
        <f t="shared" si="188"/>
        <v>22437.5</v>
      </c>
    </row>
    <row r="1703" spans="1:28" ht="14.1" customHeight="1">
      <c r="A1703" s="152">
        <v>1703</v>
      </c>
      <c r="B1703" s="171" t="s">
        <v>274</v>
      </c>
      <c r="C1703" s="570" t="s">
        <v>974</v>
      </c>
      <c r="D1703" s="526" t="s">
        <v>115</v>
      </c>
      <c r="E1703" s="526" t="s">
        <v>2080</v>
      </c>
      <c r="F1703" s="184" t="s">
        <v>400</v>
      </c>
      <c r="G1703" s="184" t="s">
        <v>316</v>
      </c>
      <c r="H1703" s="184" t="s">
        <v>1856</v>
      </c>
      <c r="I1703" s="184" t="s">
        <v>111</v>
      </c>
      <c r="J1703" s="649">
        <v>24.9</v>
      </c>
      <c r="K1703" s="484"/>
      <c r="L1703" s="484"/>
      <c r="M1703" s="484"/>
      <c r="N1703" s="174">
        <v>255</v>
      </c>
      <c r="O1703" s="174"/>
      <c r="P1703" s="174">
        <v>104</v>
      </c>
      <c r="Q1703" s="174"/>
      <c r="R1703" s="175" t="e">
        <f t="shared" si="182"/>
        <v>#DIV/0!</v>
      </c>
      <c r="S1703" s="175">
        <f t="shared" si="183"/>
        <v>0</v>
      </c>
      <c r="T1703" s="175" t="e">
        <f t="shared" si="184"/>
        <v>#DIV/0!</v>
      </c>
      <c r="U1703" s="176">
        <f>IF(N1703="nio",0,IF(N1703&gt;0,VLOOKUP(H1703,'3-Productie normen'!A:S,VLOOKUP(N1703,'3-Productie normen'!S:T,2,FALSE),FALSE)))</f>
        <v>0</v>
      </c>
      <c r="V1703" s="176">
        <f t="shared" si="185"/>
        <v>0</v>
      </c>
      <c r="W1703" s="176">
        <f t="shared" si="186"/>
        <v>0</v>
      </c>
      <c r="X1703" s="176">
        <f t="shared" si="187"/>
        <v>0</v>
      </c>
      <c r="Y1703" s="666">
        <f>VLOOKUP(H1703,'3-Productie normen'!A:S,13,FALSE)</f>
        <v>5</v>
      </c>
      <c r="Z1703" s="177"/>
      <c r="AB1703" s="138">
        <f t="shared" si="188"/>
        <v>8939.1</v>
      </c>
    </row>
    <row r="1704" spans="1:28" ht="14.1" customHeight="1">
      <c r="A1704" s="152">
        <v>1704</v>
      </c>
      <c r="B1704" s="171" t="s">
        <v>274</v>
      </c>
      <c r="C1704" s="570" t="s">
        <v>974</v>
      </c>
      <c r="D1704" s="526" t="s">
        <v>115</v>
      </c>
      <c r="E1704" s="526" t="s">
        <v>2081</v>
      </c>
      <c r="F1704" s="184" t="s">
        <v>401</v>
      </c>
      <c r="G1704" s="184" t="s">
        <v>316</v>
      </c>
      <c r="H1704" s="184" t="s">
        <v>368</v>
      </c>
      <c r="I1704" s="184" t="s">
        <v>111</v>
      </c>
      <c r="J1704" s="649">
        <v>19.8</v>
      </c>
      <c r="K1704" s="484"/>
      <c r="L1704" s="484"/>
      <c r="M1704" s="484"/>
      <c r="N1704" s="174">
        <v>255</v>
      </c>
      <c r="O1704" s="174"/>
      <c r="P1704" s="174">
        <v>104</v>
      </c>
      <c r="Q1704" s="174"/>
      <c r="R1704" s="175" t="e">
        <f t="shared" si="182"/>
        <v>#DIV/0!</v>
      </c>
      <c r="S1704" s="175">
        <f t="shared" si="183"/>
        <v>0</v>
      </c>
      <c r="T1704" s="175" t="e">
        <f t="shared" si="184"/>
        <v>#DIV/0!</v>
      </c>
      <c r="U1704" s="176">
        <f>IF(N1704="nio",0,IF(N1704&gt;0,VLOOKUP(H1704,'3-Productie normen'!A:S,VLOOKUP(N1704,'3-Productie normen'!S:T,2,FALSE),FALSE)))</f>
        <v>0</v>
      </c>
      <c r="V1704" s="176">
        <f t="shared" si="185"/>
        <v>0</v>
      </c>
      <c r="W1704" s="176">
        <f t="shared" si="186"/>
        <v>0</v>
      </c>
      <c r="X1704" s="176">
        <f t="shared" si="187"/>
        <v>0</v>
      </c>
      <c r="Y1704" s="666">
        <f>VLOOKUP(H1704,'3-Productie normen'!A:S,13,FALSE)</f>
        <v>5</v>
      </c>
      <c r="Z1704" s="177"/>
      <c r="AB1704" s="138">
        <f t="shared" si="188"/>
        <v>7108.2</v>
      </c>
    </row>
    <row r="1705" spans="1:28" ht="14.1" customHeight="1">
      <c r="A1705" s="152">
        <v>1705</v>
      </c>
      <c r="B1705" s="171" t="s">
        <v>274</v>
      </c>
      <c r="C1705" s="570" t="s">
        <v>974</v>
      </c>
      <c r="D1705" s="526" t="s">
        <v>115</v>
      </c>
      <c r="E1705" s="526" t="s">
        <v>2082</v>
      </c>
      <c r="F1705" s="184" t="s">
        <v>401</v>
      </c>
      <c r="G1705" s="184" t="s">
        <v>368</v>
      </c>
      <c r="H1705" s="184" t="s">
        <v>368</v>
      </c>
      <c r="I1705" s="184" t="s">
        <v>111</v>
      </c>
      <c r="J1705" s="649">
        <v>18.5</v>
      </c>
      <c r="K1705" s="484"/>
      <c r="L1705" s="484"/>
      <c r="M1705" s="484"/>
      <c r="N1705" s="174">
        <v>255</v>
      </c>
      <c r="O1705" s="174"/>
      <c r="P1705" s="174">
        <v>104</v>
      </c>
      <c r="Q1705" s="174"/>
      <c r="R1705" s="175" t="e">
        <f t="shared" si="182"/>
        <v>#DIV/0!</v>
      </c>
      <c r="S1705" s="175">
        <f t="shared" si="183"/>
        <v>0</v>
      </c>
      <c r="T1705" s="175" t="e">
        <f t="shared" si="184"/>
        <v>#DIV/0!</v>
      </c>
      <c r="U1705" s="176">
        <f>IF(N1705="nio",0,IF(N1705&gt;0,VLOOKUP(H1705,'3-Productie normen'!A:S,VLOOKUP(N1705,'3-Productie normen'!S:T,2,FALSE),FALSE)))</f>
        <v>0</v>
      </c>
      <c r="V1705" s="176">
        <f t="shared" si="185"/>
        <v>0</v>
      </c>
      <c r="W1705" s="176">
        <f t="shared" si="186"/>
        <v>0</v>
      </c>
      <c r="X1705" s="176">
        <f t="shared" si="187"/>
        <v>0</v>
      </c>
      <c r="Y1705" s="666">
        <f>VLOOKUP(H1705,'3-Productie normen'!A:S,13,FALSE)</f>
        <v>5</v>
      </c>
      <c r="Z1705" s="177"/>
      <c r="AB1705" s="138">
        <f t="shared" si="188"/>
        <v>6641.5</v>
      </c>
    </row>
    <row r="1706" spans="1:28" ht="14.1" customHeight="1">
      <c r="A1706" s="152">
        <v>1706</v>
      </c>
      <c r="B1706" s="171" t="s">
        <v>274</v>
      </c>
      <c r="C1706" s="570" t="s">
        <v>974</v>
      </c>
      <c r="D1706" s="526" t="s">
        <v>115</v>
      </c>
      <c r="E1706" s="526" t="s">
        <v>2083</v>
      </c>
      <c r="F1706" s="184" t="s">
        <v>402</v>
      </c>
      <c r="G1706" s="184" t="s">
        <v>286</v>
      </c>
      <c r="H1706" s="180" t="s">
        <v>223</v>
      </c>
      <c r="I1706" s="184"/>
      <c r="J1706" s="649">
        <v>0</v>
      </c>
      <c r="K1706" s="484"/>
      <c r="L1706" s="484"/>
      <c r="M1706" s="484"/>
      <c r="N1706" s="174" t="s">
        <v>223</v>
      </c>
      <c r="O1706" s="174"/>
      <c r="P1706" s="174">
        <v>0</v>
      </c>
      <c r="Q1706" s="174"/>
      <c r="R1706" s="175">
        <f t="shared" si="182"/>
        <v>0</v>
      </c>
      <c r="S1706" s="175">
        <f t="shared" si="183"/>
        <v>0</v>
      </c>
      <c r="T1706" s="175">
        <f t="shared" si="184"/>
        <v>0</v>
      </c>
      <c r="U1706" s="176">
        <f>IF(N1706="nio",0,IF(N1706&gt;0,VLOOKUP(H1706,'3-Productie normen'!A:S,VLOOKUP(N1706,'3-Productie normen'!S:T,2,FALSE),FALSE)))</f>
        <v>0</v>
      </c>
      <c r="V1706" s="176">
        <f t="shared" si="185"/>
        <v>0</v>
      </c>
      <c r="W1706" s="176">
        <f t="shared" si="186"/>
        <v>0</v>
      </c>
      <c r="X1706" s="176">
        <f t="shared" si="187"/>
        <v>0</v>
      </c>
      <c r="Y1706" s="666">
        <f>VLOOKUP(H1706,'3-Productie normen'!A:S,13,FALSE)</f>
        <v>0</v>
      </c>
      <c r="Z1706" s="177"/>
      <c r="AB1706" s="138">
        <f t="shared" si="188"/>
        <v>0</v>
      </c>
    </row>
    <row r="1707" spans="1:28" ht="14.1" customHeight="1">
      <c r="A1707" s="152">
        <v>1707</v>
      </c>
      <c r="B1707" s="171" t="s">
        <v>274</v>
      </c>
      <c r="C1707" s="570" t="s">
        <v>974</v>
      </c>
      <c r="D1707" s="526" t="s">
        <v>115</v>
      </c>
      <c r="E1707" s="526" t="s">
        <v>2084</v>
      </c>
      <c r="F1707" s="184" t="s">
        <v>402</v>
      </c>
      <c r="G1707" s="184" t="s">
        <v>286</v>
      </c>
      <c r="H1707" s="180" t="s">
        <v>223</v>
      </c>
      <c r="I1707" s="184"/>
      <c r="J1707" s="649">
        <v>0</v>
      </c>
      <c r="K1707" s="484"/>
      <c r="L1707" s="484"/>
      <c r="M1707" s="484"/>
      <c r="N1707" s="174" t="s">
        <v>223</v>
      </c>
      <c r="O1707" s="174"/>
      <c r="P1707" s="174">
        <v>0</v>
      </c>
      <c r="Q1707" s="174"/>
      <c r="R1707" s="175">
        <f t="shared" si="182"/>
        <v>0</v>
      </c>
      <c r="S1707" s="175">
        <f t="shared" si="183"/>
        <v>0</v>
      </c>
      <c r="T1707" s="175">
        <f t="shared" si="184"/>
        <v>0</v>
      </c>
      <c r="U1707" s="176">
        <f>IF(N1707="nio",0,IF(N1707&gt;0,VLOOKUP(H1707,'3-Productie normen'!A:S,VLOOKUP(N1707,'3-Productie normen'!S:T,2,FALSE),FALSE)))</f>
        <v>0</v>
      </c>
      <c r="V1707" s="176">
        <f t="shared" si="185"/>
        <v>0</v>
      </c>
      <c r="W1707" s="176">
        <f t="shared" si="186"/>
        <v>0</v>
      </c>
      <c r="X1707" s="176">
        <f t="shared" si="187"/>
        <v>0</v>
      </c>
      <c r="Y1707" s="666">
        <f>VLOOKUP(H1707,'3-Productie normen'!A:S,13,FALSE)</f>
        <v>0</v>
      </c>
      <c r="Z1707" s="177"/>
      <c r="AB1707" s="138">
        <f t="shared" si="188"/>
        <v>0</v>
      </c>
    </row>
    <row r="1708" spans="1:28" ht="14.1" customHeight="1">
      <c r="A1708" s="152">
        <v>1708</v>
      </c>
      <c r="B1708" s="171" t="s">
        <v>274</v>
      </c>
      <c r="C1708" s="570" t="s">
        <v>974</v>
      </c>
      <c r="D1708" s="526" t="s">
        <v>2043</v>
      </c>
      <c r="E1708" s="526"/>
      <c r="F1708" s="184" t="s">
        <v>403</v>
      </c>
      <c r="G1708" s="184"/>
      <c r="H1708" s="137" t="s">
        <v>1856</v>
      </c>
      <c r="I1708" s="184" t="s">
        <v>2085</v>
      </c>
      <c r="J1708" s="649">
        <v>25</v>
      </c>
      <c r="K1708" s="484"/>
      <c r="L1708" s="484"/>
      <c r="M1708" s="484"/>
      <c r="N1708" s="174">
        <v>255</v>
      </c>
      <c r="O1708" s="174"/>
      <c r="P1708" s="174">
        <v>104</v>
      </c>
      <c r="Q1708" s="174"/>
      <c r="R1708" s="175" t="e">
        <f t="shared" si="182"/>
        <v>#DIV/0!</v>
      </c>
      <c r="S1708" s="175">
        <f t="shared" si="183"/>
        <v>0</v>
      </c>
      <c r="T1708" s="175" t="e">
        <f t="shared" si="184"/>
        <v>#DIV/0!</v>
      </c>
      <c r="U1708" s="176">
        <f>IF(N1708="nio",0,IF(N1708&gt;0,VLOOKUP(H1708,'3-Productie normen'!A:S,VLOOKUP(N1708,'3-Productie normen'!S:T,2,FALSE),FALSE)))</f>
        <v>0</v>
      </c>
      <c r="V1708" s="176">
        <f t="shared" si="185"/>
        <v>0</v>
      </c>
      <c r="W1708" s="176">
        <f t="shared" si="186"/>
        <v>0</v>
      </c>
      <c r="X1708" s="176">
        <f t="shared" si="187"/>
        <v>0</v>
      </c>
      <c r="Y1708" s="666">
        <f>VLOOKUP(H1708,'3-Productie normen'!A:S,13,FALSE)</f>
        <v>5</v>
      </c>
      <c r="Z1708" s="177"/>
      <c r="AB1708" s="138">
        <f t="shared" si="188"/>
        <v>8975</v>
      </c>
    </row>
    <row r="1709" spans="1:28" ht="14.1" customHeight="1">
      <c r="A1709" s="152">
        <v>1709</v>
      </c>
      <c r="B1709" s="171" t="s">
        <v>274</v>
      </c>
      <c r="C1709" s="570" t="s">
        <v>974</v>
      </c>
      <c r="D1709" s="526" t="s">
        <v>339</v>
      </c>
      <c r="E1709" s="526" t="s">
        <v>404</v>
      </c>
      <c r="F1709" s="184" t="s">
        <v>405</v>
      </c>
      <c r="G1709" s="184" t="s">
        <v>316</v>
      </c>
      <c r="H1709" s="180" t="s">
        <v>223</v>
      </c>
      <c r="I1709" s="184" t="s">
        <v>111</v>
      </c>
      <c r="J1709" s="649">
        <v>11.3</v>
      </c>
      <c r="K1709" s="484"/>
      <c r="L1709" s="484"/>
      <c r="M1709" s="484"/>
      <c r="N1709" s="174" t="s">
        <v>223</v>
      </c>
      <c r="O1709" s="174"/>
      <c r="P1709" s="174"/>
      <c r="Q1709" s="174"/>
      <c r="R1709" s="175">
        <f t="shared" si="182"/>
        <v>0</v>
      </c>
      <c r="S1709" s="175">
        <f t="shared" si="183"/>
        <v>0</v>
      </c>
      <c r="T1709" s="175">
        <f t="shared" si="184"/>
        <v>0</v>
      </c>
      <c r="U1709" s="176">
        <f>IF(N1709="nio",0,IF(N1709&gt;0,VLOOKUP(H1709,'3-Productie normen'!A:S,VLOOKUP(N1709,'3-Productie normen'!S:T,2,FALSE),FALSE)))</f>
        <v>0</v>
      </c>
      <c r="V1709" s="176">
        <f t="shared" si="185"/>
        <v>0</v>
      </c>
      <c r="W1709" s="176">
        <f t="shared" si="186"/>
        <v>0</v>
      </c>
      <c r="X1709" s="176">
        <f t="shared" si="187"/>
        <v>0</v>
      </c>
      <c r="Y1709" s="666">
        <f>VLOOKUP(H1709,'3-Productie normen'!A:S,13,FALSE)</f>
        <v>0</v>
      </c>
      <c r="Z1709" s="177"/>
      <c r="AB1709" s="138">
        <f t="shared" si="188"/>
        <v>0</v>
      </c>
    </row>
    <row r="1710" spans="1:28" ht="14.1" customHeight="1">
      <c r="A1710" s="152">
        <v>1710</v>
      </c>
      <c r="B1710" s="171" t="s">
        <v>274</v>
      </c>
      <c r="C1710" s="570" t="s">
        <v>974</v>
      </c>
      <c r="D1710" s="526" t="s">
        <v>339</v>
      </c>
      <c r="E1710" s="526" t="s">
        <v>406</v>
      </c>
      <c r="F1710" s="184" t="s">
        <v>407</v>
      </c>
      <c r="G1710" s="184" t="s">
        <v>18</v>
      </c>
      <c r="H1710" s="184" t="s">
        <v>18</v>
      </c>
      <c r="I1710" s="184" t="s">
        <v>113</v>
      </c>
      <c r="J1710" s="649">
        <v>3.9</v>
      </c>
      <c r="K1710" s="484"/>
      <c r="L1710" s="484"/>
      <c r="M1710" s="484"/>
      <c r="N1710" s="174">
        <v>255</v>
      </c>
      <c r="O1710" s="174"/>
      <c r="P1710" s="174">
        <v>104</v>
      </c>
      <c r="Q1710" s="174"/>
      <c r="R1710" s="175" t="e">
        <f t="shared" si="182"/>
        <v>#DIV/0!</v>
      </c>
      <c r="S1710" s="175">
        <f t="shared" si="183"/>
        <v>0</v>
      </c>
      <c r="T1710" s="175" t="e">
        <f t="shared" si="184"/>
        <v>#DIV/0!</v>
      </c>
      <c r="U1710" s="176">
        <f>IF(N1710="nio",0,IF(N1710&gt;0,VLOOKUP(H1710,'3-Productie normen'!A:S,VLOOKUP(N1710,'3-Productie normen'!S:T,2,FALSE),FALSE)))</f>
        <v>0</v>
      </c>
      <c r="V1710" s="176">
        <f t="shared" si="185"/>
        <v>0</v>
      </c>
      <c r="W1710" s="176">
        <f t="shared" si="186"/>
        <v>0</v>
      </c>
      <c r="X1710" s="176">
        <f t="shared" si="187"/>
        <v>0</v>
      </c>
      <c r="Y1710" s="666">
        <f>VLOOKUP(H1710,'3-Productie normen'!A:S,13,FALSE)</f>
        <v>3</v>
      </c>
      <c r="Z1710" s="177"/>
      <c r="AB1710" s="138">
        <f t="shared" si="188"/>
        <v>1400.1</v>
      </c>
    </row>
    <row r="1711" spans="1:28" ht="14.1" customHeight="1">
      <c r="A1711" s="152">
        <v>1711</v>
      </c>
      <c r="B1711" s="171" t="s">
        <v>274</v>
      </c>
      <c r="C1711" s="570" t="s">
        <v>974</v>
      </c>
      <c r="D1711" s="526" t="s">
        <v>339</v>
      </c>
      <c r="E1711" s="526" t="s">
        <v>408</v>
      </c>
      <c r="F1711" s="184" t="s">
        <v>407</v>
      </c>
      <c r="G1711" s="184" t="s">
        <v>18</v>
      </c>
      <c r="H1711" s="184" t="s">
        <v>18</v>
      </c>
      <c r="I1711" s="184" t="s">
        <v>113</v>
      </c>
      <c r="J1711" s="649">
        <v>3.8</v>
      </c>
      <c r="K1711" s="484"/>
      <c r="L1711" s="484"/>
      <c r="M1711" s="484"/>
      <c r="N1711" s="174">
        <v>255</v>
      </c>
      <c r="O1711" s="174"/>
      <c r="P1711" s="174">
        <v>104</v>
      </c>
      <c r="Q1711" s="174"/>
      <c r="R1711" s="175" t="e">
        <f t="shared" si="182"/>
        <v>#DIV/0!</v>
      </c>
      <c r="S1711" s="175">
        <f t="shared" si="183"/>
        <v>0</v>
      </c>
      <c r="T1711" s="175" t="e">
        <f t="shared" si="184"/>
        <v>#DIV/0!</v>
      </c>
      <c r="U1711" s="176">
        <f>IF(N1711="nio",0,IF(N1711&gt;0,VLOOKUP(H1711,'3-Productie normen'!A:S,VLOOKUP(N1711,'3-Productie normen'!S:T,2,FALSE),FALSE)))</f>
        <v>0</v>
      </c>
      <c r="V1711" s="176">
        <f t="shared" si="185"/>
        <v>0</v>
      </c>
      <c r="W1711" s="176">
        <f t="shared" si="186"/>
        <v>0</v>
      </c>
      <c r="X1711" s="176">
        <f t="shared" si="187"/>
        <v>0</v>
      </c>
      <c r="Y1711" s="666">
        <f>VLOOKUP(H1711,'3-Productie normen'!A:S,13,FALSE)</f>
        <v>3</v>
      </c>
      <c r="Z1711" s="177"/>
      <c r="AB1711" s="138">
        <f t="shared" si="188"/>
        <v>1364.2</v>
      </c>
    </row>
    <row r="1712" spans="1:28" ht="14.1" customHeight="1">
      <c r="A1712" s="152">
        <v>1712</v>
      </c>
      <c r="B1712" s="171" t="s">
        <v>274</v>
      </c>
      <c r="C1712" s="570" t="s">
        <v>974</v>
      </c>
      <c r="D1712" s="526" t="s">
        <v>339</v>
      </c>
      <c r="E1712" s="526" t="s">
        <v>409</v>
      </c>
      <c r="F1712" s="184" t="s">
        <v>410</v>
      </c>
      <c r="G1712" s="184" t="s">
        <v>18</v>
      </c>
      <c r="H1712" s="184" t="s">
        <v>18</v>
      </c>
      <c r="I1712" s="184" t="s">
        <v>113</v>
      </c>
      <c r="J1712" s="649">
        <v>2.1</v>
      </c>
      <c r="K1712" s="484"/>
      <c r="L1712" s="484"/>
      <c r="M1712" s="484"/>
      <c r="N1712" s="174">
        <v>255</v>
      </c>
      <c r="O1712" s="174"/>
      <c r="P1712" s="174">
        <v>104</v>
      </c>
      <c r="Q1712" s="174"/>
      <c r="R1712" s="175" t="e">
        <f t="shared" si="182"/>
        <v>#DIV/0!</v>
      </c>
      <c r="S1712" s="175">
        <f t="shared" si="183"/>
        <v>0</v>
      </c>
      <c r="T1712" s="175" t="e">
        <f t="shared" si="184"/>
        <v>#DIV/0!</v>
      </c>
      <c r="U1712" s="176">
        <f>IF(N1712="nio",0,IF(N1712&gt;0,VLOOKUP(H1712,'3-Productie normen'!A:S,VLOOKUP(N1712,'3-Productie normen'!S:T,2,FALSE),FALSE)))</f>
        <v>0</v>
      </c>
      <c r="V1712" s="176">
        <f t="shared" si="185"/>
        <v>0</v>
      </c>
      <c r="W1712" s="176">
        <f t="shared" si="186"/>
        <v>0</v>
      </c>
      <c r="X1712" s="176">
        <f t="shared" si="187"/>
        <v>0</v>
      </c>
      <c r="Y1712" s="666">
        <f>VLOOKUP(H1712,'3-Productie normen'!A:S,13,FALSE)</f>
        <v>3</v>
      </c>
      <c r="Z1712" s="177"/>
      <c r="AB1712" s="138">
        <f t="shared" si="188"/>
        <v>753.9</v>
      </c>
    </row>
    <row r="1713" spans="1:28" ht="14.1" customHeight="1">
      <c r="A1713" s="152">
        <v>1713</v>
      </c>
      <c r="B1713" s="171" t="s">
        <v>274</v>
      </c>
      <c r="C1713" s="570" t="s">
        <v>974</v>
      </c>
      <c r="D1713" s="526" t="s">
        <v>2043</v>
      </c>
      <c r="E1713" s="526" t="s">
        <v>411</v>
      </c>
      <c r="F1713" s="184" t="s">
        <v>412</v>
      </c>
      <c r="G1713" s="184" t="s">
        <v>286</v>
      </c>
      <c r="H1713" s="180" t="s">
        <v>223</v>
      </c>
      <c r="I1713" s="184" t="s">
        <v>322</v>
      </c>
      <c r="J1713" s="649">
        <v>28</v>
      </c>
      <c r="K1713" s="484"/>
      <c r="L1713" s="484"/>
      <c r="M1713" s="484"/>
      <c r="N1713" s="174" t="s">
        <v>223</v>
      </c>
      <c r="O1713" s="174"/>
      <c r="P1713" s="174">
        <v>0</v>
      </c>
      <c r="Q1713" s="174"/>
      <c r="R1713" s="175">
        <f t="shared" si="182"/>
        <v>0</v>
      </c>
      <c r="S1713" s="175">
        <f t="shared" si="183"/>
        <v>0</v>
      </c>
      <c r="T1713" s="175">
        <f t="shared" si="184"/>
        <v>0</v>
      </c>
      <c r="U1713" s="176">
        <f>IF(N1713="nio",0,IF(N1713&gt;0,VLOOKUP(H1713,'3-Productie normen'!A:S,VLOOKUP(N1713,'3-Productie normen'!S:T,2,FALSE),FALSE)))</f>
        <v>0</v>
      </c>
      <c r="V1713" s="176">
        <f t="shared" si="185"/>
        <v>0</v>
      </c>
      <c r="W1713" s="176">
        <f t="shared" si="186"/>
        <v>0</v>
      </c>
      <c r="X1713" s="176">
        <f t="shared" si="187"/>
        <v>0</v>
      </c>
      <c r="Y1713" s="666">
        <f>VLOOKUP(H1713,'3-Productie normen'!A:S,13,FALSE)</f>
        <v>0</v>
      </c>
      <c r="Z1713" s="177"/>
      <c r="AB1713" s="138">
        <f t="shared" si="188"/>
        <v>0</v>
      </c>
    </row>
    <row r="1714" spans="1:28" ht="14.1" customHeight="1">
      <c r="A1714" s="152">
        <v>1714</v>
      </c>
      <c r="B1714" s="171" t="s">
        <v>274</v>
      </c>
      <c r="C1714" s="570" t="s">
        <v>974</v>
      </c>
      <c r="D1714" s="526" t="s">
        <v>2043</v>
      </c>
      <c r="E1714" s="526" t="s">
        <v>413</v>
      </c>
      <c r="F1714" s="184" t="s">
        <v>414</v>
      </c>
      <c r="G1714" s="184" t="s">
        <v>286</v>
      </c>
      <c r="H1714" s="180" t="s">
        <v>223</v>
      </c>
      <c r="I1714" s="184"/>
      <c r="J1714" s="649">
        <v>11.8</v>
      </c>
      <c r="K1714" s="484"/>
      <c r="L1714" s="484"/>
      <c r="M1714" s="484"/>
      <c r="N1714" s="174" t="s">
        <v>223</v>
      </c>
      <c r="O1714" s="174"/>
      <c r="P1714" s="174">
        <v>0</v>
      </c>
      <c r="Q1714" s="174"/>
      <c r="R1714" s="175">
        <f t="shared" si="182"/>
        <v>0</v>
      </c>
      <c r="S1714" s="175">
        <f t="shared" si="183"/>
        <v>0</v>
      </c>
      <c r="T1714" s="175">
        <f t="shared" si="184"/>
        <v>0</v>
      </c>
      <c r="U1714" s="176">
        <f>IF(N1714="nio",0,IF(N1714&gt;0,VLOOKUP(H1714,'3-Productie normen'!A:S,VLOOKUP(N1714,'3-Productie normen'!S:T,2,FALSE),FALSE)))</f>
        <v>0</v>
      </c>
      <c r="V1714" s="176">
        <f t="shared" si="185"/>
        <v>0</v>
      </c>
      <c r="W1714" s="176">
        <f t="shared" si="186"/>
        <v>0</v>
      </c>
      <c r="X1714" s="176">
        <f t="shared" si="187"/>
        <v>0</v>
      </c>
      <c r="Y1714" s="666">
        <f>VLOOKUP(H1714,'3-Productie normen'!A:S,13,FALSE)</f>
        <v>0</v>
      </c>
      <c r="Z1714" s="177"/>
      <c r="AB1714" s="138">
        <f t="shared" si="188"/>
        <v>0</v>
      </c>
    </row>
    <row r="1715" spans="1:28" ht="14.1" customHeight="1">
      <c r="A1715" s="152">
        <v>1715</v>
      </c>
      <c r="B1715" s="171" t="s">
        <v>274</v>
      </c>
      <c r="C1715" s="570" t="s">
        <v>974</v>
      </c>
      <c r="D1715" s="526" t="s">
        <v>2043</v>
      </c>
      <c r="E1715" s="526" t="s">
        <v>415</v>
      </c>
      <c r="F1715" s="184" t="s">
        <v>416</v>
      </c>
      <c r="G1715" s="184" t="s">
        <v>286</v>
      </c>
      <c r="H1715" s="180" t="s">
        <v>223</v>
      </c>
      <c r="I1715" s="184" t="s">
        <v>322</v>
      </c>
      <c r="J1715" s="649">
        <v>59.1</v>
      </c>
      <c r="K1715" s="484"/>
      <c r="L1715" s="484"/>
      <c r="M1715" s="484"/>
      <c r="N1715" s="174" t="s">
        <v>223</v>
      </c>
      <c r="O1715" s="174"/>
      <c r="P1715" s="174">
        <v>0</v>
      </c>
      <c r="Q1715" s="174"/>
      <c r="R1715" s="175">
        <f t="shared" si="182"/>
        <v>0</v>
      </c>
      <c r="S1715" s="175">
        <f t="shared" si="183"/>
        <v>0</v>
      </c>
      <c r="T1715" s="175">
        <f t="shared" si="184"/>
        <v>0</v>
      </c>
      <c r="U1715" s="176">
        <f>IF(N1715="nio",0,IF(N1715&gt;0,VLOOKUP(H1715,'3-Productie normen'!A:S,VLOOKUP(N1715,'3-Productie normen'!S:T,2,FALSE),FALSE)))</f>
        <v>0</v>
      </c>
      <c r="V1715" s="176">
        <f t="shared" si="185"/>
        <v>0</v>
      </c>
      <c r="W1715" s="176">
        <f t="shared" si="186"/>
        <v>0</v>
      </c>
      <c r="X1715" s="176">
        <f t="shared" si="187"/>
        <v>0</v>
      </c>
      <c r="Y1715" s="666">
        <f>VLOOKUP(H1715,'3-Productie normen'!A:S,13,FALSE)</f>
        <v>0</v>
      </c>
      <c r="Z1715" s="177"/>
      <c r="AB1715" s="138">
        <f t="shared" si="188"/>
        <v>0</v>
      </c>
    </row>
    <row r="1716" spans="1:28" ht="14.1" customHeight="1">
      <c r="A1716" s="152">
        <v>1716</v>
      </c>
      <c r="B1716" s="171" t="s">
        <v>274</v>
      </c>
      <c r="C1716" s="570" t="s">
        <v>974</v>
      </c>
      <c r="D1716" s="526" t="s">
        <v>2043</v>
      </c>
      <c r="E1716" s="526" t="s">
        <v>417</v>
      </c>
      <c r="F1716" s="184" t="s">
        <v>418</v>
      </c>
      <c r="G1716" s="184" t="s">
        <v>316</v>
      </c>
      <c r="H1716" s="184" t="s">
        <v>110</v>
      </c>
      <c r="I1716" s="184" t="s">
        <v>2086</v>
      </c>
      <c r="J1716" s="649">
        <v>35.5</v>
      </c>
      <c r="K1716" s="484"/>
      <c r="L1716" s="484"/>
      <c r="M1716" s="484"/>
      <c r="N1716" s="174">
        <v>255</v>
      </c>
      <c r="O1716" s="174"/>
      <c r="P1716" s="174">
        <v>104</v>
      </c>
      <c r="Q1716" s="174"/>
      <c r="R1716" s="175" t="e">
        <f t="shared" si="182"/>
        <v>#DIV/0!</v>
      </c>
      <c r="S1716" s="175">
        <f t="shared" si="183"/>
        <v>0</v>
      </c>
      <c r="T1716" s="175" t="e">
        <f t="shared" si="184"/>
        <v>#DIV/0!</v>
      </c>
      <c r="U1716" s="176">
        <f>IF(N1716="nio",0,IF(N1716&gt;0,VLOOKUP(H1716,'3-Productie normen'!A:S,VLOOKUP(N1716,'3-Productie normen'!S:T,2,FALSE),FALSE)))</f>
        <v>0</v>
      </c>
      <c r="V1716" s="176">
        <f t="shared" si="185"/>
        <v>0</v>
      </c>
      <c r="W1716" s="176">
        <f t="shared" si="186"/>
        <v>0</v>
      </c>
      <c r="X1716" s="176">
        <f t="shared" si="187"/>
        <v>0</v>
      </c>
      <c r="Y1716" s="666">
        <f>VLOOKUP(H1716,'3-Productie normen'!A:S,13,FALSE)</f>
        <v>4</v>
      </c>
      <c r="Z1716" s="177"/>
      <c r="AB1716" s="138">
        <f t="shared" si="188"/>
        <v>12744.5</v>
      </c>
    </row>
    <row r="1717" spans="1:28" ht="14.1" customHeight="1">
      <c r="A1717" s="152">
        <v>1717</v>
      </c>
      <c r="B1717" s="171" t="s">
        <v>274</v>
      </c>
      <c r="C1717" s="570" t="s">
        <v>974</v>
      </c>
      <c r="D1717" s="526" t="s">
        <v>2043</v>
      </c>
      <c r="E1717" s="526" t="s">
        <v>419</v>
      </c>
      <c r="F1717" s="184" t="s">
        <v>420</v>
      </c>
      <c r="G1717" s="184" t="s">
        <v>233</v>
      </c>
      <c r="H1717" s="184" t="s">
        <v>1857</v>
      </c>
      <c r="I1717" s="184" t="s">
        <v>320</v>
      </c>
      <c r="J1717" s="649">
        <v>17.899999999999999</v>
      </c>
      <c r="K1717" s="484"/>
      <c r="L1717" s="484"/>
      <c r="M1717" s="484"/>
      <c r="N1717" s="174">
        <v>255</v>
      </c>
      <c r="O1717" s="174"/>
      <c r="P1717" s="174"/>
      <c r="Q1717" s="174"/>
      <c r="R1717" s="175" t="e">
        <f t="shared" si="182"/>
        <v>#DIV/0!</v>
      </c>
      <c r="S1717" s="175">
        <f t="shared" si="183"/>
        <v>0</v>
      </c>
      <c r="T1717" s="175">
        <f t="shared" si="184"/>
        <v>0</v>
      </c>
      <c r="U1717" s="176">
        <f>IF(N1717="nio",0,IF(N1717&gt;0,VLOOKUP(H1717,'3-Productie normen'!A:S,VLOOKUP(N1717,'3-Productie normen'!S:T,2,FALSE),FALSE)))</f>
        <v>0</v>
      </c>
      <c r="V1717" s="176">
        <f t="shared" si="185"/>
        <v>0</v>
      </c>
      <c r="W1717" s="176">
        <f t="shared" si="186"/>
        <v>0</v>
      </c>
      <c r="X1717" s="176">
        <f t="shared" si="187"/>
        <v>0</v>
      </c>
      <c r="Y1717" s="666">
        <f>VLOOKUP(H1717,'3-Productie normen'!A:S,13,FALSE)</f>
        <v>1</v>
      </c>
      <c r="Z1717" s="177"/>
      <c r="AB1717" s="138">
        <f t="shared" si="188"/>
        <v>4564.5</v>
      </c>
    </row>
    <row r="1718" spans="1:28" ht="14.1" customHeight="1">
      <c r="A1718" s="152">
        <v>1718</v>
      </c>
      <c r="B1718" s="171" t="s">
        <v>274</v>
      </c>
      <c r="C1718" s="570" t="s">
        <v>974</v>
      </c>
      <c r="D1718" s="526" t="s">
        <v>2043</v>
      </c>
      <c r="E1718" s="526" t="s">
        <v>421</v>
      </c>
      <c r="F1718" s="184" t="s">
        <v>422</v>
      </c>
      <c r="G1718" s="184" t="s">
        <v>316</v>
      </c>
      <c r="H1718" s="184" t="s">
        <v>1856</v>
      </c>
      <c r="I1718" s="184" t="s">
        <v>111</v>
      </c>
      <c r="J1718" s="649">
        <v>30.6</v>
      </c>
      <c r="K1718" s="484"/>
      <c r="L1718" s="484"/>
      <c r="M1718" s="484"/>
      <c r="N1718" s="174">
        <v>255</v>
      </c>
      <c r="O1718" s="174"/>
      <c r="P1718" s="174">
        <v>104</v>
      </c>
      <c r="Q1718" s="174"/>
      <c r="R1718" s="175" t="e">
        <f t="shared" si="182"/>
        <v>#DIV/0!</v>
      </c>
      <c r="S1718" s="175">
        <f t="shared" si="183"/>
        <v>0</v>
      </c>
      <c r="T1718" s="175" t="e">
        <f t="shared" si="184"/>
        <v>#DIV/0!</v>
      </c>
      <c r="U1718" s="176">
        <f>IF(N1718="nio",0,IF(N1718&gt;0,VLOOKUP(H1718,'3-Productie normen'!A:S,VLOOKUP(N1718,'3-Productie normen'!S:T,2,FALSE),FALSE)))</f>
        <v>0</v>
      </c>
      <c r="V1718" s="176">
        <f t="shared" si="185"/>
        <v>0</v>
      </c>
      <c r="W1718" s="176">
        <f t="shared" si="186"/>
        <v>0</v>
      </c>
      <c r="X1718" s="176">
        <f t="shared" si="187"/>
        <v>0</v>
      </c>
      <c r="Y1718" s="666">
        <f>VLOOKUP(H1718,'3-Productie normen'!A:S,13,FALSE)</f>
        <v>5</v>
      </c>
      <c r="Z1718" s="177"/>
      <c r="AB1718" s="138">
        <f t="shared" si="188"/>
        <v>10985.4</v>
      </c>
    </row>
    <row r="1719" spans="1:28" ht="14.1" customHeight="1">
      <c r="A1719" s="152">
        <v>1719</v>
      </c>
      <c r="B1719" s="171" t="s">
        <v>274</v>
      </c>
      <c r="C1719" s="570" t="s">
        <v>974</v>
      </c>
      <c r="D1719" s="526" t="s">
        <v>2043</v>
      </c>
      <c r="E1719" s="526" t="s">
        <v>423</v>
      </c>
      <c r="F1719" s="184" t="s">
        <v>424</v>
      </c>
      <c r="G1719" s="184" t="s">
        <v>18</v>
      </c>
      <c r="H1719" s="184" t="s">
        <v>18</v>
      </c>
      <c r="I1719" s="184" t="s">
        <v>113</v>
      </c>
      <c r="J1719" s="649">
        <v>37.799999999999997</v>
      </c>
      <c r="K1719" s="484"/>
      <c r="L1719" s="484"/>
      <c r="M1719" s="484"/>
      <c r="N1719" s="174">
        <v>255</v>
      </c>
      <c r="O1719" s="174"/>
      <c r="P1719" s="174">
        <v>104</v>
      </c>
      <c r="Q1719" s="174"/>
      <c r="R1719" s="175" t="e">
        <f t="shared" si="182"/>
        <v>#DIV/0!</v>
      </c>
      <c r="S1719" s="175">
        <f t="shared" si="183"/>
        <v>0</v>
      </c>
      <c r="T1719" s="175" t="e">
        <f t="shared" si="184"/>
        <v>#DIV/0!</v>
      </c>
      <c r="U1719" s="176">
        <f>IF(N1719="nio",0,IF(N1719&gt;0,VLOOKUP(H1719,'3-Productie normen'!A:S,VLOOKUP(N1719,'3-Productie normen'!S:T,2,FALSE),FALSE)))</f>
        <v>0</v>
      </c>
      <c r="V1719" s="176">
        <f t="shared" si="185"/>
        <v>0</v>
      </c>
      <c r="W1719" s="176">
        <f t="shared" si="186"/>
        <v>0</v>
      </c>
      <c r="X1719" s="176">
        <f t="shared" si="187"/>
        <v>0</v>
      </c>
      <c r="Y1719" s="666">
        <f>VLOOKUP(H1719,'3-Productie normen'!A:S,13,FALSE)</f>
        <v>3</v>
      </c>
      <c r="Z1719" s="177"/>
      <c r="AB1719" s="138">
        <f t="shared" si="188"/>
        <v>13570.199999999999</v>
      </c>
    </row>
    <row r="1720" spans="1:28" ht="14.1" customHeight="1">
      <c r="A1720" s="152">
        <v>1720</v>
      </c>
      <c r="B1720" s="171" t="s">
        <v>274</v>
      </c>
      <c r="C1720" s="570" t="s">
        <v>974</v>
      </c>
      <c r="D1720" s="526" t="s">
        <v>2043</v>
      </c>
      <c r="E1720" s="526" t="s">
        <v>425</v>
      </c>
      <c r="F1720" s="184" t="s">
        <v>426</v>
      </c>
      <c r="G1720" s="184" t="s">
        <v>18</v>
      </c>
      <c r="H1720" s="184" t="s">
        <v>18</v>
      </c>
      <c r="I1720" s="184" t="s">
        <v>113</v>
      </c>
      <c r="J1720" s="649">
        <v>12.5</v>
      </c>
      <c r="K1720" s="484"/>
      <c r="L1720" s="484"/>
      <c r="M1720" s="484"/>
      <c r="N1720" s="174">
        <v>255</v>
      </c>
      <c r="O1720" s="174"/>
      <c r="P1720" s="174">
        <v>104</v>
      </c>
      <c r="Q1720" s="174"/>
      <c r="R1720" s="175" t="e">
        <f t="shared" si="182"/>
        <v>#DIV/0!</v>
      </c>
      <c r="S1720" s="175">
        <f t="shared" si="183"/>
        <v>0</v>
      </c>
      <c r="T1720" s="175" t="e">
        <f t="shared" si="184"/>
        <v>#DIV/0!</v>
      </c>
      <c r="U1720" s="176">
        <f>IF(N1720="nio",0,IF(N1720&gt;0,VLOOKUP(H1720,'3-Productie normen'!A:S,VLOOKUP(N1720,'3-Productie normen'!S:T,2,FALSE),FALSE)))</f>
        <v>0</v>
      </c>
      <c r="V1720" s="176">
        <f t="shared" si="185"/>
        <v>0</v>
      </c>
      <c r="W1720" s="176">
        <f t="shared" si="186"/>
        <v>0</v>
      </c>
      <c r="X1720" s="176">
        <f t="shared" si="187"/>
        <v>0</v>
      </c>
      <c r="Y1720" s="666">
        <f>VLOOKUP(H1720,'3-Productie normen'!A:S,13,FALSE)</f>
        <v>3</v>
      </c>
      <c r="Z1720" s="177"/>
      <c r="AB1720" s="138">
        <f t="shared" si="188"/>
        <v>4487.5</v>
      </c>
    </row>
    <row r="1721" spans="1:28" ht="14.1" customHeight="1">
      <c r="A1721" s="152">
        <v>1721</v>
      </c>
      <c r="B1721" s="171" t="s">
        <v>274</v>
      </c>
      <c r="C1721" s="570" t="s">
        <v>974</v>
      </c>
      <c r="D1721" s="526" t="s">
        <v>2043</v>
      </c>
      <c r="E1721" s="526" t="s">
        <v>427</v>
      </c>
      <c r="F1721" s="184" t="s">
        <v>2087</v>
      </c>
      <c r="G1721" s="184" t="s">
        <v>18</v>
      </c>
      <c r="H1721" s="184" t="s">
        <v>18</v>
      </c>
      <c r="I1721" s="184" t="s">
        <v>113</v>
      </c>
      <c r="J1721" s="649">
        <v>3.7</v>
      </c>
      <c r="K1721" s="484"/>
      <c r="L1721" s="484"/>
      <c r="M1721" s="484"/>
      <c r="N1721" s="174">
        <v>255</v>
      </c>
      <c r="O1721" s="174"/>
      <c r="P1721" s="174">
        <v>104</v>
      </c>
      <c r="Q1721" s="174"/>
      <c r="R1721" s="175" t="e">
        <f t="shared" si="182"/>
        <v>#DIV/0!</v>
      </c>
      <c r="S1721" s="175">
        <f t="shared" si="183"/>
        <v>0</v>
      </c>
      <c r="T1721" s="175" t="e">
        <f t="shared" si="184"/>
        <v>#DIV/0!</v>
      </c>
      <c r="U1721" s="176">
        <f>IF(N1721="nio",0,IF(N1721&gt;0,VLOOKUP(H1721,'3-Productie normen'!A:S,VLOOKUP(N1721,'3-Productie normen'!S:T,2,FALSE),FALSE)))</f>
        <v>0</v>
      </c>
      <c r="V1721" s="176">
        <f t="shared" si="185"/>
        <v>0</v>
      </c>
      <c r="W1721" s="176">
        <f t="shared" si="186"/>
        <v>0</v>
      </c>
      <c r="X1721" s="176">
        <f t="shared" si="187"/>
        <v>0</v>
      </c>
      <c r="Y1721" s="666">
        <f>VLOOKUP(H1721,'3-Productie normen'!A:S,13,FALSE)</f>
        <v>3</v>
      </c>
      <c r="Z1721" s="177"/>
      <c r="AB1721" s="138">
        <f t="shared" si="188"/>
        <v>1328.3</v>
      </c>
    </row>
    <row r="1722" spans="1:28" ht="14.1" customHeight="1">
      <c r="A1722" s="152">
        <v>1722</v>
      </c>
      <c r="B1722" s="171" t="s">
        <v>274</v>
      </c>
      <c r="C1722" s="570" t="s">
        <v>974</v>
      </c>
      <c r="D1722" s="526" t="s">
        <v>339</v>
      </c>
      <c r="E1722" s="526" t="s">
        <v>428</v>
      </c>
      <c r="F1722" s="184" t="s">
        <v>429</v>
      </c>
      <c r="G1722" s="184" t="s">
        <v>286</v>
      </c>
      <c r="H1722" s="180" t="s">
        <v>223</v>
      </c>
      <c r="I1722" s="184" t="s">
        <v>1154</v>
      </c>
      <c r="J1722" s="649">
        <v>42.2</v>
      </c>
      <c r="K1722" s="484"/>
      <c r="L1722" s="484"/>
      <c r="M1722" s="484"/>
      <c r="N1722" s="174" t="s">
        <v>223</v>
      </c>
      <c r="O1722" s="174"/>
      <c r="P1722" s="174">
        <v>0</v>
      </c>
      <c r="Q1722" s="174"/>
      <c r="R1722" s="175">
        <f t="shared" si="182"/>
        <v>0</v>
      </c>
      <c r="S1722" s="175">
        <f t="shared" si="183"/>
        <v>0</v>
      </c>
      <c r="T1722" s="175">
        <f t="shared" si="184"/>
        <v>0</v>
      </c>
      <c r="U1722" s="176">
        <f>IF(N1722="nio",0,IF(N1722&gt;0,VLOOKUP(H1722,'3-Productie normen'!A:S,VLOOKUP(N1722,'3-Productie normen'!S:T,2,FALSE),FALSE)))</f>
        <v>0</v>
      </c>
      <c r="V1722" s="176">
        <f t="shared" si="185"/>
        <v>0</v>
      </c>
      <c r="W1722" s="176">
        <f t="shared" si="186"/>
        <v>0</v>
      </c>
      <c r="X1722" s="176">
        <f t="shared" si="187"/>
        <v>0</v>
      </c>
      <c r="Y1722" s="666">
        <f>VLOOKUP(H1722,'3-Productie normen'!A:S,13,FALSE)</f>
        <v>0</v>
      </c>
      <c r="Z1722" s="177"/>
      <c r="AB1722" s="138">
        <f t="shared" si="188"/>
        <v>0</v>
      </c>
    </row>
    <row r="1723" spans="1:28" ht="14.1" customHeight="1">
      <c r="A1723" s="152">
        <v>1723</v>
      </c>
      <c r="B1723" s="171" t="s">
        <v>274</v>
      </c>
      <c r="C1723" s="570" t="s">
        <v>974</v>
      </c>
      <c r="D1723" s="526" t="s">
        <v>339</v>
      </c>
      <c r="E1723" s="526" t="s">
        <v>430</v>
      </c>
      <c r="F1723" s="184" t="s">
        <v>2088</v>
      </c>
      <c r="G1723" s="184" t="s">
        <v>286</v>
      </c>
      <c r="H1723" s="180" t="s">
        <v>223</v>
      </c>
      <c r="I1723" s="184" t="s">
        <v>1154</v>
      </c>
      <c r="J1723" s="649">
        <v>372.8</v>
      </c>
      <c r="K1723" s="484"/>
      <c r="L1723" s="484"/>
      <c r="M1723" s="484"/>
      <c r="N1723" s="174" t="s">
        <v>223</v>
      </c>
      <c r="O1723" s="174"/>
      <c r="P1723" s="174">
        <v>0</v>
      </c>
      <c r="Q1723" s="174"/>
      <c r="R1723" s="175">
        <f t="shared" si="182"/>
        <v>0</v>
      </c>
      <c r="S1723" s="175">
        <f t="shared" si="183"/>
        <v>0</v>
      </c>
      <c r="T1723" s="175">
        <f t="shared" si="184"/>
        <v>0</v>
      </c>
      <c r="U1723" s="176">
        <f>IF(N1723="nio",0,IF(N1723&gt;0,VLOOKUP(H1723,'3-Productie normen'!A:S,VLOOKUP(N1723,'3-Productie normen'!S:T,2,FALSE),FALSE)))</f>
        <v>0</v>
      </c>
      <c r="V1723" s="176">
        <f t="shared" si="185"/>
        <v>0</v>
      </c>
      <c r="W1723" s="176">
        <f t="shared" si="186"/>
        <v>0</v>
      </c>
      <c r="X1723" s="176">
        <f t="shared" si="187"/>
        <v>0</v>
      </c>
      <c r="Y1723" s="666">
        <f>VLOOKUP(H1723,'3-Productie normen'!A:S,13,FALSE)</f>
        <v>0</v>
      </c>
      <c r="Z1723" s="177"/>
      <c r="AB1723" s="138">
        <f t="shared" si="188"/>
        <v>0</v>
      </c>
    </row>
    <row r="1724" spans="1:28" ht="14.1" customHeight="1">
      <c r="A1724" s="152">
        <v>1724</v>
      </c>
      <c r="B1724" s="171" t="s">
        <v>274</v>
      </c>
      <c r="C1724" s="570" t="s">
        <v>974</v>
      </c>
      <c r="D1724" s="526" t="s">
        <v>339</v>
      </c>
      <c r="E1724" s="526" t="s">
        <v>431</v>
      </c>
      <c r="F1724" s="184" t="s">
        <v>432</v>
      </c>
      <c r="G1724" s="184" t="s">
        <v>286</v>
      </c>
      <c r="H1724" s="180" t="s">
        <v>223</v>
      </c>
      <c r="I1724" s="184" t="s">
        <v>1154</v>
      </c>
      <c r="J1724" s="649">
        <v>45</v>
      </c>
      <c r="K1724" s="484"/>
      <c r="L1724" s="484"/>
      <c r="M1724" s="484"/>
      <c r="N1724" s="174" t="s">
        <v>223</v>
      </c>
      <c r="O1724" s="174"/>
      <c r="P1724" s="174">
        <v>0</v>
      </c>
      <c r="Q1724" s="174"/>
      <c r="R1724" s="175">
        <f t="shared" si="182"/>
        <v>0</v>
      </c>
      <c r="S1724" s="175">
        <f t="shared" si="183"/>
        <v>0</v>
      </c>
      <c r="T1724" s="175">
        <f t="shared" si="184"/>
        <v>0</v>
      </c>
      <c r="U1724" s="176">
        <f>IF(N1724="nio",0,IF(N1724&gt;0,VLOOKUP(H1724,'3-Productie normen'!A:S,VLOOKUP(N1724,'3-Productie normen'!S:T,2,FALSE),FALSE)))</f>
        <v>0</v>
      </c>
      <c r="V1724" s="176">
        <f t="shared" si="185"/>
        <v>0</v>
      </c>
      <c r="W1724" s="176">
        <f t="shared" si="186"/>
        <v>0</v>
      </c>
      <c r="X1724" s="176">
        <f t="shared" si="187"/>
        <v>0</v>
      </c>
      <c r="Y1724" s="666">
        <f>VLOOKUP(H1724,'3-Productie normen'!A:S,13,FALSE)</f>
        <v>0</v>
      </c>
      <c r="Z1724" s="177"/>
      <c r="AB1724" s="138">
        <f t="shared" si="188"/>
        <v>0</v>
      </c>
    </row>
    <row r="1725" spans="1:28" ht="14.1" customHeight="1">
      <c r="A1725" s="152">
        <v>1725</v>
      </c>
      <c r="B1725" s="171" t="s">
        <v>274</v>
      </c>
      <c r="C1725" s="570" t="s">
        <v>974</v>
      </c>
      <c r="D1725" s="526" t="s">
        <v>339</v>
      </c>
      <c r="E1725" s="526" t="s">
        <v>433</v>
      </c>
      <c r="F1725" s="184" t="s">
        <v>432</v>
      </c>
      <c r="G1725" s="184" t="s">
        <v>286</v>
      </c>
      <c r="H1725" s="180" t="s">
        <v>223</v>
      </c>
      <c r="I1725" s="184"/>
      <c r="J1725" s="649">
        <v>77.099999999999994</v>
      </c>
      <c r="K1725" s="484"/>
      <c r="L1725" s="484"/>
      <c r="M1725" s="484"/>
      <c r="N1725" s="174" t="s">
        <v>223</v>
      </c>
      <c r="O1725" s="174"/>
      <c r="P1725" s="174">
        <v>0</v>
      </c>
      <c r="Q1725" s="174"/>
      <c r="R1725" s="175">
        <f t="shared" si="182"/>
        <v>0</v>
      </c>
      <c r="S1725" s="175">
        <f t="shared" si="183"/>
        <v>0</v>
      </c>
      <c r="T1725" s="175">
        <f t="shared" si="184"/>
        <v>0</v>
      </c>
      <c r="U1725" s="176">
        <f>IF(N1725="nio",0,IF(N1725&gt;0,VLOOKUP(H1725,'3-Productie normen'!A:S,VLOOKUP(N1725,'3-Productie normen'!S:T,2,FALSE),FALSE)))</f>
        <v>0</v>
      </c>
      <c r="V1725" s="176">
        <f t="shared" si="185"/>
        <v>0</v>
      </c>
      <c r="W1725" s="176">
        <f t="shared" si="186"/>
        <v>0</v>
      </c>
      <c r="X1725" s="176">
        <f t="shared" si="187"/>
        <v>0</v>
      </c>
      <c r="Y1725" s="666">
        <f>VLOOKUP(H1725,'3-Productie normen'!A:S,13,FALSE)</f>
        <v>0</v>
      </c>
      <c r="Z1725" s="177"/>
      <c r="AB1725" s="138">
        <f t="shared" si="188"/>
        <v>0</v>
      </c>
    </row>
    <row r="1726" spans="1:28" ht="14.1" customHeight="1">
      <c r="A1726" s="152">
        <v>1726</v>
      </c>
      <c r="B1726" s="171" t="s">
        <v>274</v>
      </c>
      <c r="C1726" s="570" t="s">
        <v>974</v>
      </c>
      <c r="D1726" s="526" t="s">
        <v>339</v>
      </c>
      <c r="E1726" s="526" t="s">
        <v>434</v>
      </c>
      <c r="F1726" s="184" t="s">
        <v>435</v>
      </c>
      <c r="G1726" s="184" t="s">
        <v>346</v>
      </c>
      <c r="H1726" s="184" t="s">
        <v>346</v>
      </c>
      <c r="I1726" s="184" t="s">
        <v>111</v>
      </c>
      <c r="J1726" s="649">
        <v>95.3</v>
      </c>
      <c r="K1726" s="484"/>
      <c r="L1726" s="484"/>
      <c r="M1726" s="484"/>
      <c r="N1726" s="174">
        <v>255</v>
      </c>
      <c r="O1726" s="174"/>
      <c r="P1726" s="174">
        <v>104</v>
      </c>
      <c r="Q1726" s="174"/>
      <c r="R1726" s="175" t="e">
        <f t="shared" si="182"/>
        <v>#DIV/0!</v>
      </c>
      <c r="S1726" s="175">
        <f t="shared" si="183"/>
        <v>0</v>
      </c>
      <c r="T1726" s="175" t="e">
        <f t="shared" si="184"/>
        <v>#DIV/0!</v>
      </c>
      <c r="U1726" s="176">
        <f>IF(N1726="nio",0,IF(N1726&gt;0,VLOOKUP(H1726,'3-Productie normen'!A:S,VLOOKUP(N1726,'3-Productie normen'!S:T,2,FALSE),FALSE)))</f>
        <v>0</v>
      </c>
      <c r="V1726" s="176">
        <f t="shared" si="185"/>
        <v>0</v>
      </c>
      <c r="W1726" s="176">
        <f t="shared" si="186"/>
        <v>0</v>
      </c>
      <c r="X1726" s="176">
        <f t="shared" si="187"/>
        <v>0</v>
      </c>
      <c r="Y1726" s="666">
        <f>VLOOKUP(H1726,'3-Productie normen'!A:S,13,FALSE)</f>
        <v>5</v>
      </c>
      <c r="Z1726" s="177"/>
      <c r="AB1726" s="138">
        <f t="shared" si="188"/>
        <v>34212.699999999997</v>
      </c>
    </row>
    <row r="1727" spans="1:28" ht="14.1" customHeight="1">
      <c r="A1727" s="152">
        <v>1727</v>
      </c>
      <c r="B1727" s="171" t="s">
        <v>274</v>
      </c>
      <c r="C1727" s="570" t="s">
        <v>974</v>
      </c>
      <c r="D1727" s="526" t="s">
        <v>339</v>
      </c>
      <c r="E1727" s="526" t="s">
        <v>436</v>
      </c>
      <c r="F1727" s="184" t="s">
        <v>437</v>
      </c>
      <c r="G1727" s="184" t="s">
        <v>346</v>
      </c>
      <c r="H1727" s="184" t="s">
        <v>346</v>
      </c>
      <c r="I1727" s="184" t="s">
        <v>320</v>
      </c>
      <c r="J1727" s="649">
        <v>19.5</v>
      </c>
      <c r="K1727" s="484"/>
      <c r="L1727" s="484"/>
      <c r="M1727" s="484"/>
      <c r="N1727" s="174">
        <v>255</v>
      </c>
      <c r="O1727" s="174"/>
      <c r="P1727" s="174">
        <v>104</v>
      </c>
      <c r="Q1727" s="174"/>
      <c r="R1727" s="175" t="e">
        <f t="shared" si="182"/>
        <v>#DIV/0!</v>
      </c>
      <c r="S1727" s="175">
        <f t="shared" si="183"/>
        <v>0</v>
      </c>
      <c r="T1727" s="175" t="e">
        <f t="shared" si="184"/>
        <v>#DIV/0!</v>
      </c>
      <c r="U1727" s="176">
        <f>IF(N1727="nio",0,IF(N1727&gt;0,VLOOKUP(H1727,'3-Productie normen'!A:S,VLOOKUP(N1727,'3-Productie normen'!S:T,2,FALSE),FALSE)))</f>
        <v>0</v>
      </c>
      <c r="V1727" s="176">
        <f t="shared" si="185"/>
        <v>0</v>
      </c>
      <c r="W1727" s="176">
        <f t="shared" si="186"/>
        <v>0</v>
      </c>
      <c r="X1727" s="176">
        <f t="shared" si="187"/>
        <v>0</v>
      </c>
      <c r="Y1727" s="666">
        <f>VLOOKUP(H1727,'3-Productie normen'!A:S,13,FALSE)</f>
        <v>5</v>
      </c>
      <c r="Z1727" s="177"/>
      <c r="AB1727" s="138">
        <f t="shared" si="188"/>
        <v>7000.5</v>
      </c>
    </row>
    <row r="1728" spans="1:28" ht="14.1" customHeight="1">
      <c r="A1728" s="152">
        <v>1728</v>
      </c>
      <c r="B1728" s="171" t="s">
        <v>274</v>
      </c>
      <c r="C1728" s="570" t="s">
        <v>974</v>
      </c>
      <c r="D1728" s="526" t="s">
        <v>339</v>
      </c>
      <c r="E1728" s="526" t="s">
        <v>438</v>
      </c>
      <c r="F1728" s="184" t="s">
        <v>437</v>
      </c>
      <c r="G1728" s="184" t="s">
        <v>346</v>
      </c>
      <c r="H1728" s="184" t="s">
        <v>346</v>
      </c>
      <c r="I1728" s="184" t="s">
        <v>320</v>
      </c>
      <c r="J1728" s="649">
        <v>21.1</v>
      </c>
      <c r="K1728" s="484"/>
      <c r="L1728" s="484"/>
      <c r="M1728" s="484"/>
      <c r="N1728" s="174">
        <v>255</v>
      </c>
      <c r="O1728" s="174"/>
      <c r="P1728" s="174">
        <v>104</v>
      </c>
      <c r="Q1728" s="174"/>
      <c r="R1728" s="175" t="e">
        <f t="shared" si="182"/>
        <v>#DIV/0!</v>
      </c>
      <c r="S1728" s="175">
        <f t="shared" si="183"/>
        <v>0</v>
      </c>
      <c r="T1728" s="175" t="e">
        <f t="shared" si="184"/>
        <v>#DIV/0!</v>
      </c>
      <c r="U1728" s="176">
        <f>IF(N1728="nio",0,IF(N1728&gt;0,VLOOKUP(H1728,'3-Productie normen'!A:S,VLOOKUP(N1728,'3-Productie normen'!S:T,2,FALSE),FALSE)))</f>
        <v>0</v>
      </c>
      <c r="V1728" s="176">
        <f t="shared" si="185"/>
        <v>0</v>
      </c>
      <c r="W1728" s="176">
        <f t="shared" si="186"/>
        <v>0</v>
      </c>
      <c r="X1728" s="176">
        <f t="shared" si="187"/>
        <v>0</v>
      </c>
      <c r="Y1728" s="666">
        <f>VLOOKUP(H1728,'3-Productie normen'!A:S,13,FALSE)</f>
        <v>5</v>
      </c>
      <c r="Z1728" s="177"/>
      <c r="AB1728" s="138">
        <f t="shared" si="188"/>
        <v>7574.9000000000005</v>
      </c>
    </row>
    <row r="1729" spans="1:28" ht="14.1" customHeight="1">
      <c r="A1729" s="152">
        <v>1729</v>
      </c>
      <c r="B1729" s="171" t="s">
        <v>274</v>
      </c>
      <c r="C1729" s="570" t="s">
        <v>974</v>
      </c>
      <c r="D1729" s="526" t="s">
        <v>339</v>
      </c>
      <c r="E1729" s="526" t="s">
        <v>439</v>
      </c>
      <c r="F1729" s="184" t="s">
        <v>440</v>
      </c>
      <c r="G1729" s="184" t="s">
        <v>346</v>
      </c>
      <c r="H1729" s="184" t="s">
        <v>346</v>
      </c>
      <c r="I1729" s="184" t="s">
        <v>111</v>
      </c>
      <c r="J1729" s="649">
        <v>57.4</v>
      </c>
      <c r="K1729" s="484"/>
      <c r="L1729" s="484"/>
      <c r="M1729" s="484"/>
      <c r="N1729" s="174">
        <v>255</v>
      </c>
      <c r="O1729" s="174"/>
      <c r="P1729" s="174">
        <v>104</v>
      </c>
      <c r="Q1729" s="174"/>
      <c r="R1729" s="175" t="e">
        <f t="shared" si="182"/>
        <v>#DIV/0!</v>
      </c>
      <c r="S1729" s="175">
        <f t="shared" si="183"/>
        <v>0</v>
      </c>
      <c r="T1729" s="175" t="e">
        <f t="shared" si="184"/>
        <v>#DIV/0!</v>
      </c>
      <c r="U1729" s="176">
        <f>IF(N1729="nio",0,IF(N1729&gt;0,VLOOKUP(H1729,'3-Productie normen'!A:S,VLOOKUP(N1729,'3-Productie normen'!S:T,2,FALSE),FALSE)))</f>
        <v>0</v>
      </c>
      <c r="V1729" s="176">
        <f t="shared" si="185"/>
        <v>0</v>
      </c>
      <c r="W1729" s="176">
        <f t="shared" si="186"/>
        <v>0</v>
      </c>
      <c r="X1729" s="176">
        <f t="shared" si="187"/>
        <v>0</v>
      </c>
      <c r="Y1729" s="666">
        <f>VLOOKUP(H1729,'3-Productie normen'!A:S,13,FALSE)</f>
        <v>5</v>
      </c>
      <c r="Z1729" s="177"/>
      <c r="AB1729" s="138">
        <f t="shared" si="188"/>
        <v>20606.599999999999</v>
      </c>
    </row>
    <row r="1730" spans="1:28" ht="14.1" customHeight="1">
      <c r="A1730" s="152">
        <v>1730</v>
      </c>
      <c r="B1730" s="171" t="s">
        <v>274</v>
      </c>
      <c r="C1730" s="570" t="s">
        <v>974</v>
      </c>
      <c r="D1730" s="526" t="s">
        <v>339</v>
      </c>
      <c r="E1730" s="526" t="s">
        <v>441</v>
      </c>
      <c r="F1730" s="184" t="s">
        <v>442</v>
      </c>
      <c r="G1730" s="184" t="s">
        <v>393</v>
      </c>
      <c r="H1730" s="184" t="s">
        <v>458</v>
      </c>
      <c r="I1730" s="184" t="s">
        <v>111</v>
      </c>
      <c r="J1730" s="649">
        <v>12.3</v>
      </c>
      <c r="K1730" s="484"/>
      <c r="L1730" s="484"/>
      <c r="M1730" s="484"/>
      <c r="N1730" s="174">
        <v>1</v>
      </c>
      <c r="O1730" s="174"/>
      <c r="P1730" s="174">
        <v>0</v>
      </c>
      <c r="Q1730" s="174"/>
      <c r="R1730" s="175" t="e">
        <f t="shared" si="182"/>
        <v>#DIV/0!</v>
      </c>
      <c r="S1730" s="175">
        <f t="shared" si="183"/>
        <v>0</v>
      </c>
      <c r="T1730" s="175">
        <f t="shared" si="184"/>
        <v>0</v>
      </c>
      <c r="U1730" s="176">
        <f>IF(N1730="nio",0,IF(N1730&gt;0,VLOOKUP(H1730,'3-Productie normen'!A:S,VLOOKUP(N1730,'3-Productie normen'!S:T,2,FALSE),FALSE)))</f>
        <v>0</v>
      </c>
      <c r="V1730" s="176">
        <f t="shared" si="185"/>
        <v>0</v>
      </c>
      <c r="W1730" s="176">
        <f t="shared" si="186"/>
        <v>0</v>
      </c>
      <c r="X1730" s="176">
        <f t="shared" si="187"/>
        <v>0</v>
      </c>
      <c r="Y1730" s="666">
        <f>VLOOKUP(H1730,'3-Productie normen'!A:S,13,FALSE)</f>
        <v>5</v>
      </c>
      <c r="Z1730" s="177"/>
      <c r="AB1730" s="138">
        <f t="shared" si="188"/>
        <v>12.3</v>
      </c>
    </row>
    <row r="1731" spans="1:28" ht="14.1" customHeight="1">
      <c r="A1731" s="152">
        <v>1731</v>
      </c>
      <c r="B1731" s="171" t="s">
        <v>274</v>
      </c>
      <c r="C1731" s="570" t="s">
        <v>974</v>
      </c>
      <c r="D1731" s="526" t="s">
        <v>339</v>
      </c>
      <c r="E1731" s="526" t="s">
        <v>443</v>
      </c>
      <c r="F1731" s="184" t="s">
        <v>442</v>
      </c>
      <c r="G1731" s="184" t="s">
        <v>393</v>
      </c>
      <c r="H1731" s="184" t="s">
        <v>458</v>
      </c>
      <c r="I1731" s="184" t="s">
        <v>111</v>
      </c>
      <c r="J1731" s="649">
        <v>7.8</v>
      </c>
      <c r="K1731" s="484"/>
      <c r="L1731" s="484"/>
      <c r="M1731" s="484"/>
      <c r="N1731" s="174">
        <v>1</v>
      </c>
      <c r="O1731" s="174"/>
      <c r="P1731" s="174">
        <v>0</v>
      </c>
      <c r="Q1731" s="174"/>
      <c r="R1731" s="175" t="e">
        <f t="shared" si="182"/>
        <v>#DIV/0!</v>
      </c>
      <c r="S1731" s="175">
        <f t="shared" si="183"/>
        <v>0</v>
      </c>
      <c r="T1731" s="175">
        <f t="shared" si="184"/>
        <v>0</v>
      </c>
      <c r="U1731" s="176">
        <f>IF(N1731="nio",0,IF(N1731&gt;0,VLOOKUP(H1731,'3-Productie normen'!A:S,VLOOKUP(N1731,'3-Productie normen'!S:T,2,FALSE),FALSE)))</f>
        <v>0</v>
      </c>
      <c r="V1731" s="176">
        <f t="shared" si="185"/>
        <v>0</v>
      </c>
      <c r="W1731" s="176">
        <f t="shared" si="186"/>
        <v>0</v>
      </c>
      <c r="X1731" s="176">
        <f t="shared" si="187"/>
        <v>0</v>
      </c>
      <c r="Y1731" s="666">
        <f>VLOOKUP(H1731,'3-Productie normen'!A:S,13,FALSE)</f>
        <v>5</v>
      </c>
      <c r="Z1731" s="177"/>
      <c r="AB1731" s="138">
        <f t="shared" si="188"/>
        <v>7.8</v>
      </c>
    </row>
    <row r="1732" spans="1:28" ht="14.1" customHeight="1">
      <c r="A1732" s="152">
        <v>1732</v>
      </c>
      <c r="B1732" s="171" t="s">
        <v>274</v>
      </c>
      <c r="C1732" s="570" t="s">
        <v>974</v>
      </c>
      <c r="D1732" s="526" t="s">
        <v>339</v>
      </c>
      <c r="E1732" s="526" t="s">
        <v>444</v>
      </c>
      <c r="F1732" s="184" t="s">
        <v>445</v>
      </c>
      <c r="G1732" s="184" t="s">
        <v>346</v>
      </c>
      <c r="H1732" s="184" t="s">
        <v>346</v>
      </c>
      <c r="I1732" s="184" t="s">
        <v>320</v>
      </c>
      <c r="J1732" s="649">
        <v>9.1</v>
      </c>
      <c r="K1732" s="484"/>
      <c r="L1732" s="484"/>
      <c r="M1732" s="484"/>
      <c r="N1732" s="174">
        <v>255</v>
      </c>
      <c r="O1732" s="174"/>
      <c r="P1732" s="174">
        <v>104</v>
      </c>
      <c r="Q1732" s="174"/>
      <c r="R1732" s="175" t="e">
        <f t="shared" si="182"/>
        <v>#DIV/0!</v>
      </c>
      <c r="S1732" s="175">
        <f t="shared" si="183"/>
        <v>0</v>
      </c>
      <c r="T1732" s="175" t="e">
        <f t="shared" si="184"/>
        <v>#DIV/0!</v>
      </c>
      <c r="U1732" s="176">
        <f>IF(N1732="nio",0,IF(N1732&gt;0,VLOOKUP(H1732,'3-Productie normen'!A:S,VLOOKUP(N1732,'3-Productie normen'!S:T,2,FALSE),FALSE)))</f>
        <v>0</v>
      </c>
      <c r="V1732" s="176">
        <f t="shared" si="185"/>
        <v>0</v>
      </c>
      <c r="W1732" s="176">
        <f t="shared" si="186"/>
        <v>0</v>
      </c>
      <c r="X1732" s="176">
        <f t="shared" si="187"/>
        <v>0</v>
      </c>
      <c r="Y1732" s="666">
        <f>VLOOKUP(H1732,'3-Productie normen'!A:S,13,FALSE)</f>
        <v>5</v>
      </c>
      <c r="Z1732" s="177"/>
      <c r="AB1732" s="138">
        <f t="shared" si="188"/>
        <v>3266.9</v>
      </c>
    </row>
    <row r="1733" spans="1:28" ht="14.1" customHeight="1">
      <c r="A1733" s="152">
        <v>1733</v>
      </c>
      <c r="B1733" s="171" t="s">
        <v>274</v>
      </c>
      <c r="C1733" s="570" t="s">
        <v>974</v>
      </c>
      <c r="D1733" s="526" t="s">
        <v>339</v>
      </c>
      <c r="E1733" s="526" t="s">
        <v>446</v>
      </c>
      <c r="F1733" s="184" t="s">
        <v>447</v>
      </c>
      <c r="G1733" s="184" t="s">
        <v>286</v>
      </c>
      <c r="H1733" s="180" t="s">
        <v>223</v>
      </c>
      <c r="I1733" s="184" t="s">
        <v>322</v>
      </c>
      <c r="J1733" s="649">
        <v>201</v>
      </c>
      <c r="K1733" s="484"/>
      <c r="L1733" s="484"/>
      <c r="M1733" s="484"/>
      <c r="N1733" s="174" t="s">
        <v>223</v>
      </c>
      <c r="O1733" s="174"/>
      <c r="P1733" s="174">
        <v>0</v>
      </c>
      <c r="Q1733" s="174"/>
      <c r="R1733" s="175">
        <f t="shared" si="182"/>
        <v>0</v>
      </c>
      <c r="S1733" s="175">
        <f t="shared" si="183"/>
        <v>0</v>
      </c>
      <c r="T1733" s="175">
        <f t="shared" si="184"/>
        <v>0</v>
      </c>
      <c r="U1733" s="176">
        <f>IF(N1733="nio",0,IF(N1733&gt;0,VLOOKUP(H1733,'3-Productie normen'!A:S,VLOOKUP(N1733,'3-Productie normen'!S:T,2,FALSE),FALSE)))</f>
        <v>0</v>
      </c>
      <c r="V1733" s="176">
        <f t="shared" si="185"/>
        <v>0</v>
      </c>
      <c r="W1733" s="176">
        <f t="shared" si="186"/>
        <v>0</v>
      </c>
      <c r="X1733" s="176">
        <f t="shared" si="187"/>
        <v>0</v>
      </c>
      <c r="Y1733" s="666">
        <f>VLOOKUP(H1733,'3-Productie normen'!A:S,13,FALSE)</f>
        <v>0</v>
      </c>
      <c r="Z1733" s="177"/>
      <c r="AB1733" s="138">
        <f t="shared" si="188"/>
        <v>0</v>
      </c>
    </row>
    <row r="1734" spans="1:28" ht="14.1" customHeight="1">
      <c r="A1734" s="152">
        <v>1734</v>
      </c>
      <c r="B1734" s="171" t="s">
        <v>274</v>
      </c>
      <c r="C1734" s="570" t="s">
        <v>974</v>
      </c>
      <c r="D1734" s="526" t="s">
        <v>339</v>
      </c>
      <c r="E1734" s="526" t="s">
        <v>448</v>
      </c>
      <c r="F1734" s="184" t="s">
        <v>449</v>
      </c>
      <c r="G1734" s="184" t="s">
        <v>286</v>
      </c>
      <c r="H1734" s="180" t="s">
        <v>223</v>
      </c>
      <c r="I1734" s="184" t="s">
        <v>322</v>
      </c>
      <c r="J1734" s="649">
        <v>73.8</v>
      </c>
      <c r="K1734" s="484"/>
      <c r="L1734" s="484"/>
      <c r="M1734" s="484"/>
      <c r="N1734" s="174" t="s">
        <v>223</v>
      </c>
      <c r="O1734" s="174"/>
      <c r="P1734" s="174">
        <v>0</v>
      </c>
      <c r="Q1734" s="174"/>
      <c r="R1734" s="175">
        <f t="shared" si="182"/>
        <v>0</v>
      </c>
      <c r="S1734" s="175">
        <f t="shared" si="183"/>
        <v>0</v>
      </c>
      <c r="T1734" s="175">
        <f t="shared" si="184"/>
        <v>0</v>
      </c>
      <c r="U1734" s="176">
        <f>IF(N1734="nio",0,IF(N1734&gt;0,VLOOKUP(H1734,'3-Productie normen'!A:S,VLOOKUP(N1734,'3-Productie normen'!S:T,2,FALSE),FALSE)))</f>
        <v>0</v>
      </c>
      <c r="V1734" s="176">
        <f t="shared" si="185"/>
        <v>0</v>
      </c>
      <c r="W1734" s="176">
        <f t="shared" si="186"/>
        <v>0</v>
      </c>
      <c r="X1734" s="176">
        <f t="shared" si="187"/>
        <v>0</v>
      </c>
      <c r="Y1734" s="666">
        <f>VLOOKUP(H1734,'3-Productie normen'!A:S,13,FALSE)</f>
        <v>0</v>
      </c>
      <c r="Z1734" s="177"/>
      <c r="AB1734" s="138">
        <f t="shared" si="188"/>
        <v>0</v>
      </c>
    </row>
    <row r="1735" spans="1:28" ht="14.1" customHeight="1">
      <c r="A1735" s="152">
        <v>1735</v>
      </c>
      <c r="B1735" s="171" t="s">
        <v>274</v>
      </c>
      <c r="C1735" s="570" t="s">
        <v>974</v>
      </c>
      <c r="D1735" s="526" t="s">
        <v>339</v>
      </c>
      <c r="E1735" s="526" t="s">
        <v>450</v>
      </c>
      <c r="F1735" s="184" t="s">
        <v>451</v>
      </c>
      <c r="G1735" s="184" t="s">
        <v>286</v>
      </c>
      <c r="H1735" s="180" t="s">
        <v>223</v>
      </c>
      <c r="I1735" s="184" t="s">
        <v>322</v>
      </c>
      <c r="J1735" s="649">
        <v>19.5</v>
      </c>
      <c r="K1735" s="484"/>
      <c r="L1735" s="484"/>
      <c r="M1735" s="484"/>
      <c r="N1735" s="174" t="s">
        <v>223</v>
      </c>
      <c r="O1735" s="174"/>
      <c r="P1735" s="174">
        <v>0</v>
      </c>
      <c r="Q1735" s="174"/>
      <c r="R1735" s="175">
        <f t="shared" si="182"/>
        <v>0</v>
      </c>
      <c r="S1735" s="175">
        <f t="shared" si="183"/>
        <v>0</v>
      </c>
      <c r="T1735" s="175">
        <f t="shared" si="184"/>
        <v>0</v>
      </c>
      <c r="U1735" s="176">
        <f>IF(N1735="nio",0,IF(N1735&gt;0,VLOOKUP(H1735,'3-Productie normen'!A:S,VLOOKUP(N1735,'3-Productie normen'!S:T,2,FALSE),FALSE)))</f>
        <v>0</v>
      </c>
      <c r="V1735" s="176">
        <f t="shared" si="185"/>
        <v>0</v>
      </c>
      <c r="W1735" s="176">
        <f t="shared" si="186"/>
        <v>0</v>
      </c>
      <c r="X1735" s="176">
        <f t="shared" si="187"/>
        <v>0</v>
      </c>
      <c r="Y1735" s="666">
        <f>VLOOKUP(H1735,'3-Productie normen'!A:S,13,FALSE)</f>
        <v>0</v>
      </c>
      <c r="Z1735" s="177"/>
      <c r="AB1735" s="138">
        <f t="shared" si="188"/>
        <v>0</v>
      </c>
    </row>
    <row r="1736" spans="1:28" ht="14.1" customHeight="1">
      <c r="A1736" s="152">
        <v>1736</v>
      </c>
      <c r="B1736" s="171" t="s">
        <v>274</v>
      </c>
      <c r="C1736" s="570" t="s">
        <v>974</v>
      </c>
      <c r="D1736" s="526" t="s">
        <v>339</v>
      </c>
      <c r="E1736" s="526" t="s">
        <v>452</v>
      </c>
      <c r="F1736" s="184" t="s">
        <v>453</v>
      </c>
      <c r="G1736" s="184" t="s">
        <v>393</v>
      </c>
      <c r="H1736" s="184" t="s">
        <v>458</v>
      </c>
      <c r="I1736" s="184" t="s">
        <v>111</v>
      </c>
      <c r="J1736" s="649">
        <v>9.4</v>
      </c>
      <c r="K1736" s="484"/>
      <c r="L1736" s="484"/>
      <c r="M1736" s="484"/>
      <c r="N1736" s="174">
        <v>1</v>
      </c>
      <c r="O1736" s="174"/>
      <c r="P1736" s="174">
        <v>0</v>
      </c>
      <c r="Q1736" s="174"/>
      <c r="R1736" s="175" t="e">
        <f t="shared" si="182"/>
        <v>#DIV/0!</v>
      </c>
      <c r="S1736" s="175">
        <f t="shared" si="183"/>
        <v>0</v>
      </c>
      <c r="T1736" s="175">
        <f t="shared" si="184"/>
        <v>0</v>
      </c>
      <c r="U1736" s="176">
        <f>IF(N1736="nio",0,IF(N1736&gt;0,VLOOKUP(H1736,'3-Productie normen'!A:S,VLOOKUP(N1736,'3-Productie normen'!S:T,2,FALSE),FALSE)))</f>
        <v>0</v>
      </c>
      <c r="V1736" s="176">
        <f t="shared" si="185"/>
        <v>0</v>
      </c>
      <c r="W1736" s="176">
        <f t="shared" si="186"/>
        <v>0</v>
      </c>
      <c r="X1736" s="176">
        <f t="shared" si="187"/>
        <v>0</v>
      </c>
      <c r="Y1736" s="666">
        <f>VLOOKUP(H1736,'3-Productie normen'!A:S,13,FALSE)</f>
        <v>5</v>
      </c>
      <c r="Z1736" s="177"/>
      <c r="AB1736" s="138">
        <f t="shared" si="188"/>
        <v>9.4</v>
      </c>
    </row>
    <row r="1737" spans="1:28" ht="14.1" customHeight="1">
      <c r="A1737" s="152">
        <v>1737</v>
      </c>
      <c r="B1737" s="171" t="s">
        <v>274</v>
      </c>
      <c r="C1737" s="570" t="s">
        <v>974</v>
      </c>
      <c r="D1737" s="526" t="s">
        <v>339</v>
      </c>
      <c r="E1737" s="526" t="s">
        <v>454</v>
      </c>
      <c r="F1737" s="184" t="s">
        <v>455</v>
      </c>
      <c r="G1737" s="184" t="s">
        <v>393</v>
      </c>
      <c r="H1737" s="184" t="s">
        <v>458</v>
      </c>
      <c r="I1737" s="184" t="s">
        <v>111</v>
      </c>
      <c r="J1737" s="649">
        <v>31.1</v>
      </c>
      <c r="K1737" s="484"/>
      <c r="L1737" s="484"/>
      <c r="M1737" s="484"/>
      <c r="N1737" s="174">
        <v>1</v>
      </c>
      <c r="O1737" s="174"/>
      <c r="P1737" s="174">
        <v>0</v>
      </c>
      <c r="Q1737" s="174"/>
      <c r="R1737" s="175" t="e">
        <f t="shared" si="182"/>
        <v>#DIV/0!</v>
      </c>
      <c r="S1737" s="175">
        <f t="shared" si="183"/>
        <v>0</v>
      </c>
      <c r="T1737" s="175">
        <f t="shared" si="184"/>
        <v>0</v>
      </c>
      <c r="U1737" s="176">
        <f>IF(N1737="nio",0,IF(N1737&gt;0,VLOOKUP(H1737,'3-Productie normen'!A:S,VLOOKUP(N1737,'3-Productie normen'!S:T,2,FALSE),FALSE)))</f>
        <v>0</v>
      </c>
      <c r="V1737" s="176">
        <f t="shared" si="185"/>
        <v>0</v>
      </c>
      <c r="W1737" s="176">
        <f t="shared" si="186"/>
        <v>0</v>
      </c>
      <c r="X1737" s="176">
        <f t="shared" si="187"/>
        <v>0</v>
      </c>
      <c r="Y1737" s="666">
        <f>VLOOKUP(H1737,'3-Productie normen'!A:S,13,FALSE)</f>
        <v>5</v>
      </c>
      <c r="Z1737" s="177"/>
      <c r="AB1737" s="138">
        <f t="shared" si="188"/>
        <v>31.1</v>
      </c>
    </row>
    <row r="1738" spans="1:28" ht="14.1" customHeight="1">
      <c r="A1738" s="152">
        <v>1738</v>
      </c>
      <c r="B1738" s="171" t="s">
        <v>274</v>
      </c>
      <c r="C1738" s="570" t="s">
        <v>974</v>
      </c>
      <c r="D1738" s="526" t="s">
        <v>339</v>
      </c>
      <c r="E1738" s="526" t="s">
        <v>456</v>
      </c>
      <c r="F1738" s="184" t="s">
        <v>457</v>
      </c>
      <c r="G1738" s="184" t="s">
        <v>458</v>
      </c>
      <c r="H1738" s="184" t="s">
        <v>458</v>
      </c>
      <c r="I1738" s="184" t="s">
        <v>322</v>
      </c>
      <c r="J1738" s="649">
        <v>18.600000000000001</v>
      </c>
      <c r="K1738" s="484"/>
      <c r="L1738" s="484"/>
      <c r="M1738" s="484"/>
      <c r="N1738" s="174">
        <v>52</v>
      </c>
      <c r="O1738" s="174"/>
      <c r="P1738" s="174">
        <v>0</v>
      </c>
      <c r="Q1738" s="174"/>
      <c r="R1738" s="175" t="e">
        <f t="shared" ref="R1738:R1801" si="189">IF(N1738="nio",0,IF(N1738&gt;0,N1738*J1738/U1738,0))*K1738</f>
        <v>#DIV/0!</v>
      </c>
      <c r="S1738" s="175">
        <f t="shared" ref="S1738:S1801" si="190">IF(O1738&gt;0,O1738*J1738/V1738,0)*L1738</f>
        <v>0</v>
      </c>
      <c r="T1738" s="175">
        <f t="shared" ref="T1738:T1801" si="191">IF(P1738&gt;0,P1738*J1738/W1738,0)*M1738</f>
        <v>0</v>
      </c>
      <c r="U1738" s="176">
        <f>IF(N1738="nio",0,IF(N1738&gt;0,VLOOKUP(H1738,'3-Productie normen'!A:S,VLOOKUP(N1738,'3-Productie normen'!S:T,2,FALSE),FALSE)))</f>
        <v>0</v>
      </c>
      <c r="V1738" s="176">
        <f t="shared" ref="V1738:V1801" si="192">IF(O1738&gt;0,U1738*$V$8,0)</f>
        <v>0</v>
      </c>
      <c r="W1738" s="176">
        <f t="shared" ref="W1738:W1801" si="193">IF(P1738&gt;0,U1738*$W$8,0)</f>
        <v>0</v>
      </c>
      <c r="X1738" s="176">
        <f t="shared" ref="X1738:X1801" si="194">IF(Q1738&gt;0,U1738*$X$8,0)</f>
        <v>0</v>
      </c>
      <c r="Y1738" s="666">
        <f>VLOOKUP(H1738,'3-Productie normen'!A:S,13,FALSE)</f>
        <v>5</v>
      </c>
      <c r="Z1738" s="177"/>
      <c r="AB1738" s="138">
        <f t="shared" ref="AB1738:AB1801" si="195">SUM(N1738:P1738)*J1738</f>
        <v>967.2</v>
      </c>
    </row>
    <row r="1739" spans="1:28" ht="14.1" customHeight="1">
      <c r="A1739" s="152">
        <v>1739</v>
      </c>
      <c r="B1739" s="171" t="s">
        <v>274</v>
      </c>
      <c r="C1739" s="570" t="s">
        <v>974</v>
      </c>
      <c r="D1739" s="526" t="s">
        <v>339</v>
      </c>
      <c r="E1739" s="526" t="s">
        <v>459</v>
      </c>
      <c r="F1739" s="184" t="s">
        <v>460</v>
      </c>
      <c r="G1739" s="184" t="s">
        <v>286</v>
      </c>
      <c r="H1739" s="180" t="s">
        <v>223</v>
      </c>
      <c r="I1739" s="184"/>
      <c r="J1739" s="649">
        <v>63.6</v>
      </c>
      <c r="K1739" s="484"/>
      <c r="L1739" s="484"/>
      <c r="M1739" s="484"/>
      <c r="N1739" s="174" t="s">
        <v>223</v>
      </c>
      <c r="O1739" s="174"/>
      <c r="P1739" s="174">
        <v>0</v>
      </c>
      <c r="Q1739" s="174"/>
      <c r="R1739" s="175">
        <f t="shared" si="189"/>
        <v>0</v>
      </c>
      <c r="S1739" s="175">
        <f t="shared" si="190"/>
        <v>0</v>
      </c>
      <c r="T1739" s="175">
        <f t="shared" si="191"/>
        <v>0</v>
      </c>
      <c r="U1739" s="176">
        <f>IF(N1739="nio",0,IF(N1739&gt;0,VLOOKUP(H1739,'3-Productie normen'!A:S,VLOOKUP(N1739,'3-Productie normen'!S:T,2,FALSE),FALSE)))</f>
        <v>0</v>
      </c>
      <c r="V1739" s="176">
        <f t="shared" si="192"/>
        <v>0</v>
      </c>
      <c r="W1739" s="176">
        <f t="shared" si="193"/>
        <v>0</v>
      </c>
      <c r="X1739" s="176">
        <f t="shared" si="194"/>
        <v>0</v>
      </c>
      <c r="Y1739" s="666">
        <f>VLOOKUP(H1739,'3-Productie normen'!A:S,13,FALSE)</f>
        <v>0</v>
      </c>
      <c r="Z1739" s="177"/>
      <c r="AB1739" s="138">
        <f t="shared" si="195"/>
        <v>0</v>
      </c>
    </row>
    <row r="1740" spans="1:28" ht="14.1" customHeight="1">
      <c r="A1740" s="152">
        <v>1740</v>
      </c>
      <c r="B1740" s="171" t="s">
        <v>274</v>
      </c>
      <c r="C1740" s="570" t="s">
        <v>974</v>
      </c>
      <c r="D1740" s="526" t="s">
        <v>339</v>
      </c>
      <c r="E1740" s="526" t="s">
        <v>461</v>
      </c>
      <c r="F1740" s="184" t="s">
        <v>462</v>
      </c>
      <c r="G1740" s="184" t="s">
        <v>316</v>
      </c>
      <c r="H1740" s="184" t="s">
        <v>1856</v>
      </c>
      <c r="I1740" s="184" t="s">
        <v>320</v>
      </c>
      <c r="J1740" s="649">
        <v>3.5</v>
      </c>
      <c r="K1740" s="484"/>
      <c r="L1740" s="484"/>
      <c r="M1740" s="484"/>
      <c r="N1740" s="174">
        <v>255</v>
      </c>
      <c r="O1740" s="174"/>
      <c r="P1740" s="174">
        <v>104</v>
      </c>
      <c r="Q1740" s="174"/>
      <c r="R1740" s="175" t="e">
        <f t="shared" si="189"/>
        <v>#DIV/0!</v>
      </c>
      <c r="S1740" s="175">
        <f t="shared" si="190"/>
        <v>0</v>
      </c>
      <c r="T1740" s="175" t="e">
        <f t="shared" si="191"/>
        <v>#DIV/0!</v>
      </c>
      <c r="U1740" s="176">
        <f>IF(N1740="nio",0,IF(N1740&gt;0,VLOOKUP(H1740,'3-Productie normen'!A:S,VLOOKUP(N1740,'3-Productie normen'!S:T,2,FALSE),FALSE)))</f>
        <v>0</v>
      </c>
      <c r="V1740" s="176">
        <f t="shared" si="192"/>
        <v>0</v>
      </c>
      <c r="W1740" s="176">
        <f t="shared" si="193"/>
        <v>0</v>
      </c>
      <c r="X1740" s="176">
        <f t="shared" si="194"/>
        <v>0</v>
      </c>
      <c r="Y1740" s="666">
        <f>VLOOKUP(H1740,'3-Productie normen'!A:S,13,FALSE)</f>
        <v>5</v>
      </c>
      <c r="Z1740" s="177"/>
      <c r="AB1740" s="138">
        <f t="shared" si="195"/>
        <v>1256.5</v>
      </c>
    </row>
    <row r="1741" spans="1:28" ht="14.1" customHeight="1">
      <c r="A1741" s="152">
        <v>1741</v>
      </c>
      <c r="B1741" s="171" t="s">
        <v>274</v>
      </c>
      <c r="C1741" s="570" t="s">
        <v>974</v>
      </c>
      <c r="D1741" s="526" t="s">
        <v>339</v>
      </c>
      <c r="E1741" s="526" t="s">
        <v>463</v>
      </c>
      <c r="F1741" s="184" t="s">
        <v>401</v>
      </c>
      <c r="G1741" s="184" t="s">
        <v>368</v>
      </c>
      <c r="H1741" s="184" t="s">
        <v>368</v>
      </c>
      <c r="I1741" s="184" t="s">
        <v>111</v>
      </c>
      <c r="J1741" s="649">
        <v>12.3</v>
      </c>
      <c r="K1741" s="484"/>
      <c r="L1741" s="484"/>
      <c r="M1741" s="484"/>
      <c r="N1741" s="174">
        <v>255</v>
      </c>
      <c r="O1741" s="174"/>
      <c r="P1741" s="174">
        <v>104</v>
      </c>
      <c r="Q1741" s="174"/>
      <c r="R1741" s="175" t="e">
        <f t="shared" si="189"/>
        <v>#DIV/0!</v>
      </c>
      <c r="S1741" s="175">
        <f t="shared" si="190"/>
        <v>0</v>
      </c>
      <c r="T1741" s="175" t="e">
        <f t="shared" si="191"/>
        <v>#DIV/0!</v>
      </c>
      <c r="U1741" s="176">
        <f>IF(N1741="nio",0,IF(N1741&gt;0,VLOOKUP(H1741,'3-Productie normen'!A:S,VLOOKUP(N1741,'3-Productie normen'!S:T,2,FALSE),FALSE)))</f>
        <v>0</v>
      </c>
      <c r="V1741" s="176">
        <f t="shared" si="192"/>
        <v>0</v>
      </c>
      <c r="W1741" s="176">
        <f t="shared" si="193"/>
        <v>0</v>
      </c>
      <c r="X1741" s="176">
        <f t="shared" si="194"/>
        <v>0</v>
      </c>
      <c r="Y1741" s="666">
        <f>VLOOKUP(H1741,'3-Productie normen'!A:S,13,FALSE)</f>
        <v>5</v>
      </c>
      <c r="Z1741" s="177"/>
      <c r="AB1741" s="138">
        <f t="shared" si="195"/>
        <v>4415.7</v>
      </c>
    </row>
    <row r="1742" spans="1:28" ht="14.1" customHeight="1">
      <c r="A1742" s="152">
        <v>1742</v>
      </c>
      <c r="B1742" s="171" t="s">
        <v>274</v>
      </c>
      <c r="C1742" s="570" t="s">
        <v>974</v>
      </c>
      <c r="D1742" s="526" t="s">
        <v>339</v>
      </c>
      <c r="E1742" s="526" t="s">
        <v>464</v>
      </c>
      <c r="F1742" s="184" t="s">
        <v>465</v>
      </c>
      <c r="G1742" s="184" t="s">
        <v>368</v>
      </c>
      <c r="H1742" s="184" t="s">
        <v>368</v>
      </c>
      <c r="I1742" s="184" t="s">
        <v>111</v>
      </c>
      <c r="J1742" s="649">
        <v>12.3</v>
      </c>
      <c r="K1742" s="484"/>
      <c r="L1742" s="484"/>
      <c r="M1742" s="484"/>
      <c r="N1742" s="174">
        <v>255</v>
      </c>
      <c r="O1742" s="174"/>
      <c r="P1742" s="174">
        <v>104</v>
      </c>
      <c r="Q1742" s="174"/>
      <c r="R1742" s="175" t="e">
        <f t="shared" si="189"/>
        <v>#DIV/0!</v>
      </c>
      <c r="S1742" s="175">
        <f t="shared" si="190"/>
        <v>0</v>
      </c>
      <c r="T1742" s="175" t="e">
        <f t="shared" si="191"/>
        <v>#DIV/0!</v>
      </c>
      <c r="U1742" s="176">
        <f>IF(N1742="nio",0,IF(N1742&gt;0,VLOOKUP(H1742,'3-Productie normen'!A:S,VLOOKUP(N1742,'3-Productie normen'!S:T,2,FALSE),FALSE)))</f>
        <v>0</v>
      </c>
      <c r="V1742" s="176">
        <f t="shared" si="192"/>
        <v>0</v>
      </c>
      <c r="W1742" s="176">
        <f t="shared" si="193"/>
        <v>0</v>
      </c>
      <c r="X1742" s="176">
        <f t="shared" si="194"/>
        <v>0</v>
      </c>
      <c r="Y1742" s="666">
        <f>VLOOKUP(H1742,'3-Productie normen'!A:S,13,FALSE)</f>
        <v>5</v>
      </c>
      <c r="Z1742" s="177"/>
      <c r="AB1742" s="138">
        <f t="shared" si="195"/>
        <v>4415.7</v>
      </c>
    </row>
    <row r="1743" spans="1:28" ht="14.1" customHeight="1">
      <c r="A1743" s="152">
        <v>1743</v>
      </c>
      <c r="B1743" s="171" t="s">
        <v>274</v>
      </c>
      <c r="C1743" s="570" t="s">
        <v>974</v>
      </c>
      <c r="D1743" s="526" t="s">
        <v>339</v>
      </c>
      <c r="E1743" s="526" t="s">
        <v>466</v>
      </c>
      <c r="F1743" s="184" t="s">
        <v>401</v>
      </c>
      <c r="G1743" s="184" t="s">
        <v>368</v>
      </c>
      <c r="H1743" s="184" t="s">
        <v>368</v>
      </c>
      <c r="I1743" s="184" t="s">
        <v>111</v>
      </c>
      <c r="J1743" s="649">
        <v>31.9</v>
      </c>
      <c r="K1743" s="484"/>
      <c r="L1743" s="484"/>
      <c r="M1743" s="484"/>
      <c r="N1743" s="174">
        <v>255</v>
      </c>
      <c r="O1743" s="174"/>
      <c r="P1743" s="174">
        <v>104</v>
      </c>
      <c r="Q1743" s="174"/>
      <c r="R1743" s="175" t="e">
        <f t="shared" si="189"/>
        <v>#DIV/0!</v>
      </c>
      <c r="S1743" s="175">
        <f t="shared" si="190"/>
        <v>0</v>
      </c>
      <c r="T1743" s="175" t="e">
        <f t="shared" si="191"/>
        <v>#DIV/0!</v>
      </c>
      <c r="U1743" s="176">
        <f>IF(N1743="nio",0,IF(N1743&gt;0,VLOOKUP(H1743,'3-Productie normen'!A:S,VLOOKUP(N1743,'3-Productie normen'!S:T,2,FALSE),FALSE)))</f>
        <v>0</v>
      </c>
      <c r="V1743" s="176">
        <f t="shared" si="192"/>
        <v>0</v>
      </c>
      <c r="W1743" s="176">
        <f t="shared" si="193"/>
        <v>0</v>
      </c>
      <c r="X1743" s="176">
        <f t="shared" si="194"/>
        <v>0</v>
      </c>
      <c r="Y1743" s="666">
        <f>VLOOKUP(H1743,'3-Productie normen'!A:S,13,FALSE)</f>
        <v>5</v>
      </c>
      <c r="Z1743" s="177"/>
      <c r="AB1743" s="138">
        <f t="shared" si="195"/>
        <v>11452.1</v>
      </c>
    </row>
    <row r="1744" spans="1:28" ht="14.1" customHeight="1">
      <c r="A1744" s="152">
        <v>1744</v>
      </c>
      <c r="B1744" s="171" t="s">
        <v>274</v>
      </c>
      <c r="C1744" s="570" t="s">
        <v>974</v>
      </c>
      <c r="D1744" s="526" t="s">
        <v>339</v>
      </c>
      <c r="E1744" s="526" t="s">
        <v>467</v>
      </c>
      <c r="F1744" s="184" t="s">
        <v>401</v>
      </c>
      <c r="G1744" s="184" t="s">
        <v>368</v>
      </c>
      <c r="H1744" s="184" t="s">
        <v>368</v>
      </c>
      <c r="I1744" s="184" t="s">
        <v>111</v>
      </c>
      <c r="J1744" s="649">
        <v>29.6</v>
      </c>
      <c r="K1744" s="484"/>
      <c r="L1744" s="484"/>
      <c r="M1744" s="484"/>
      <c r="N1744" s="174">
        <v>255</v>
      </c>
      <c r="O1744" s="174"/>
      <c r="P1744" s="174">
        <v>104</v>
      </c>
      <c r="Q1744" s="174"/>
      <c r="R1744" s="175" t="e">
        <f t="shared" si="189"/>
        <v>#DIV/0!</v>
      </c>
      <c r="S1744" s="175">
        <f t="shared" si="190"/>
        <v>0</v>
      </c>
      <c r="T1744" s="175" t="e">
        <f t="shared" si="191"/>
        <v>#DIV/0!</v>
      </c>
      <c r="U1744" s="176">
        <f>IF(N1744="nio",0,IF(N1744&gt;0,VLOOKUP(H1744,'3-Productie normen'!A:S,VLOOKUP(N1744,'3-Productie normen'!S:T,2,FALSE),FALSE)))</f>
        <v>0</v>
      </c>
      <c r="V1744" s="176">
        <f t="shared" si="192"/>
        <v>0</v>
      </c>
      <c r="W1744" s="176">
        <f t="shared" si="193"/>
        <v>0</v>
      </c>
      <c r="X1744" s="176">
        <f t="shared" si="194"/>
        <v>0</v>
      </c>
      <c r="Y1744" s="666">
        <f>VLOOKUP(H1744,'3-Productie normen'!A:S,13,FALSE)</f>
        <v>5</v>
      </c>
      <c r="Z1744" s="177"/>
      <c r="AB1744" s="138">
        <f t="shared" si="195"/>
        <v>10626.4</v>
      </c>
    </row>
    <row r="1745" spans="1:28" ht="14.1" customHeight="1">
      <c r="A1745" s="152">
        <v>1745</v>
      </c>
      <c r="B1745" s="171" t="s">
        <v>274</v>
      </c>
      <c r="C1745" s="570" t="s">
        <v>974</v>
      </c>
      <c r="D1745" s="526" t="s">
        <v>339</v>
      </c>
      <c r="E1745" s="526" t="s">
        <v>468</v>
      </c>
      <c r="F1745" s="184" t="s">
        <v>469</v>
      </c>
      <c r="G1745" s="184" t="s">
        <v>316</v>
      </c>
      <c r="H1745" s="184" t="s">
        <v>1856</v>
      </c>
      <c r="I1745" s="184" t="s">
        <v>111</v>
      </c>
      <c r="J1745" s="649">
        <v>12.2</v>
      </c>
      <c r="K1745" s="484"/>
      <c r="L1745" s="484"/>
      <c r="M1745" s="484"/>
      <c r="N1745" s="174">
        <v>255</v>
      </c>
      <c r="O1745" s="174"/>
      <c r="P1745" s="174">
        <v>104</v>
      </c>
      <c r="Q1745" s="174"/>
      <c r="R1745" s="175" t="e">
        <f t="shared" si="189"/>
        <v>#DIV/0!</v>
      </c>
      <c r="S1745" s="175">
        <f t="shared" si="190"/>
        <v>0</v>
      </c>
      <c r="T1745" s="175" t="e">
        <f t="shared" si="191"/>
        <v>#DIV/0!</v>
      </c>
      <c r="U1745" s="176">
        <f>IF(N1745="nio",0,IF(N1745&gt;0,VLOOKUP(H1745,'3-Productie normen'!A:S,VLOOKUP(N1745,'3-Productie normen'!S:T,2,FALSE),FALSE)))</f>
        <v>0</v>
      </c>
      <c r="V1745" s="176">
        <f t="shared" si="192"/>
        <v>0</v>
      </c>
      <c r="W1745" s="176">
        <f t="shared" si="193"/>
        <v>0</v>
      </c>
      <c r="X1745" s="176">
        <f t="shared" si="194"/>
        <v>0</v>
      </c>
      <c r="Y1745" s="666">
        <f>VLOOKUP(H1745,'3-Productie normen'!A:S,13,FALSE)</f>
        <v>5</v>
      </c>
      <c r="Z1745" s="177"/>
      <c r="AB1745" s="138">
        <f t="shared" si="195"/>
        <v>4379.8</v>
      </c>
    </row>
    <row r="1746" spans="1:28" ht="14.1" customHeight="1">
      <c r="A1746" s="152">
        <v>1746</v>
      </c>
      <c r="B1746" s="171" t="s">
        <v>274</v>
      </c>
      <c r="C1746" s="570" t="s">
        <v>974</v>
      </c>
      <c r="D1746" s="526" t="s">
        <v>339</v>
      </c>
      <c r="E1746" s="526" t="s">
        <v>470</v>
      </c>
      <c r="F1746" s="184" t="s">
        <v>471</v>
      </c>
      <c r="G1746" s="184" t="s">
        <v>316</v>
      </c>
      <c r="H1746" s="184" t="s">
        <v>1856</v>
      </c>
      <c r="I1746" s="184" t="s">
        <v>2089</v>
      </c>
      <c r="J1746" s="649">
        <v>5.6</v>
      </c>
      <c r="K1746" s="484"/>
      <c r="L1746" s="484"/>
      <c r="M1746" s="484"/>
      <c r="N1746" s="174">
        <v>255</v>
      </c>
      <c r="O1746" s="174"/>
      <c r="P1746" s="174">
        <v>104</v>
      </c>
      <c r="Q1746" s="174"/>
      <c r="R1746" s="175" t="e">
        <f t="shared" si="189"/>
        <v>#DIV/0!</v>
      </c>
      <c r="S1746" s="175">
        <f t="shared" si="190"/>
        <v>0</v>
      </c>
      <c r="T1746" s="175" t="e">
        <f t="shared" si="191"/>
        <v>#DIV/0!</v>
      </c>
      <c r="U1746" s="176">
        <f>IF(N1746="nio",0,IF(N1746&gt;0,VLOOKUP(H1746,'3-Productie normen'!A:S,VLOOKUP(N1746,'3-Productie normen'!S:T,2,FALSE),FALSE)))</f>
        <v>0</v>
      </c>
      <c r="V1746" s="176">
        <f t="shared" si="192"/>
        <v>0</v>
      </c>
      <c r="W1746" s="176">
        <f t="shared" si="193"/>
        <v>0</v>
      </c>
      <c r="X1746" s="176">
        <f t="shared" si="194"/>
        <v>0</v>
      </c>
      <c r="Y1746" s="666">
        <f>VLOOKUP(H1746,'3-Productie normen'!A:S,13,FALSE)</f>
        <v>5</v>
      </c>
      <c r="Z1746" s="177"/>
      <c r="AB1746" s="138">
        <f t="shared" si="195"/>
        <v>2010.3999999999999</v>
      </c>
    </row>
    <row r="1747" spans="1:28" ht="14.1" customHeight="1">
      <c r="A1747" s="152">
        <v>1747</v>
      </c>
      <c r="B1747" s="171" t="s">
        <v>274</v>
      </c>
      <c r="C1747" s="570" t="s">
        <v>974</v>
      </c>
      <c r="D1747" s="526" t="s">
        <v>339</v>
      </c>
      <c r="E1747" s="526" t="s">
        <v>472</v>
      </c>
      <c r="F1747" s="184" t="s">
        <v>402</v>
      </c>
      <c r="G1747" s="184" t="s">
        <v>286</v>
      </c>
      <c r="H1747" s="180" t="s">
        <v>223</v>
      </c>
      <c r="I1747" s="184"/>
      <c r="J1747" s="649">
        <v>0</v>
      </c>
      <c r="K1747" s="484"/>
      <c r="L1747" s="484"/>
      <c r="M1747" s="484"/>
      <c r="N1747" s="174" t="s">
        <v>223</v>
      </c>
      <c r="O1747" s="174"/>
      <c r="P1747" s="174">
        <v>0</v>
      </c>
      <c r="Q1747" s="174"/>
      <c r="R1747" s="175">
        <f t="shared" si="189"/>
        <v>0</v>
      </c>
      <c r="S1747" s="175">
        <f t="shared" si="190"/>
        <v>0</v>
      </c>
      <c r="T1747" s="175">
        <f t="shared" si="191"/>
        <v>0</v>
      </c>
      <c r="U1747" s="176">
        <f>IF(N1747="nio",0,IF(N1747&gt;0,VLOOKUP(H1747,'3-Productie normen'!A:S,VLOOKUP(N1747,'3-Productie normen'!S:T,2,FALSE),FALSE)))</f>
        <v>0</v>
      </c>
      <c r="V1747" s="176">
        <f t="shared" si="192"/>
        <v>0</v>
      </c>
      <c r="W1747" s="176">
        <f t="shared" si="193"/>
        <v>0</v>
      </c>
      <c r="X1747" s="176">
        <f t="shared" si="194"/>
        <v>0</v>
      </c>
      <c r="Y1747" s="666">
        <f>VLOOKUP(H1747,'3-Productie normen'!A:S,13,FALSE)</f>
        <v>0</v>
      </c>
      <c r="Z1747" s="177"/>
      <c r="AB1747" s="138">
        <f t="shared" si="195"/>
        <v>0</v>
      </c>
    </row>
    <row r="1748" spans="1:28" ht="14.1" customHeight="1">
      <c r="A1748" s="152">
        <v>1748</v>
      </c>
      <c r="B1748" s="171" t="s">
        <v>274</v>
      </c>
      <c r="C1748" s="570" t="s">
        <v>974</v>
      </c>
      <c r="D1748" s="526" t="s">
        <v>339</v>
      </c>
      <c r="E1748" s="526" t="s">
        <v>473</v>
      </c>
      <c r="F1748" s="184" t="s">
        <v>402</v>
      </c>
      <c r="G1748" s="184" t="s">
        <v>286</v>
      </c>
      <c r="H1748" s="180" t="s">
        <v>223</v>
      </c>
      <c r="I1748" s="184"/>
      <c r="J1748" s="649">
        <v>0</v>
      </c>
      <c r="K1748" s="484"/>
      <c r="L1748" s="484"/>
      <c r="M1748" s="484"/>
      <c r="N1748" s="174" t="s">
        <v>223</v>
      </c>
      <c r="O1748" s="174"/>
      <c r="P1748" s="174">
        <v>0</v>
      </c>
      <c r="Q1748" s="174"/>
      <c r="R1748" s="175">
        <f t="shared" si="189"/>
        <v>0</v>
      </c>
      <c r="S1748" s="175">
        <f t="shared" si="190"/>
        <v>0</v>
      </c>
      <c r="T1748" s="175">
        <f t="shared" si="191"/>
        <v>0</v>
      </c>
      <c r="U1748" s="176">
        <f>IF(N1748="nio",0,IF(N1748&gt;0,VLOOKUP(H1748,'3-Productie normen'!A:S,VLOOKUP(N1748,'3-Productie normen'!S:T,2,FALSE),FALSE)))</f>
        <v>0</v>
      </c>
      <c r="V1748" s="176">
        <f t="shared" si="192"/>
        <v>0</v>
      </c>
      <c r="W1748" s="176">
        <f t="shared" si="193"/>
        <v>0</v>
      </c>
      <c r="X1748" s="176">
        <f t="shared" si="194"/>
        <v>0</v>
      </c>
      <c r="Y1748" s="666">
        <f>VLOOKUP(H1748,'3-Productie normen'!A:S,13,FALSE)</f>
        <v>0</v>
      </c>
      <c r="Z1748" s="177"/>
      <c r="AB1748" s="138">
        <f t="shared" si="195"/>
        <v>0</v>
      </c>
    </row>
    <row r="1749" spans="1:28" ht="14.1" customHeight="1">
      <c r="A1749" s="152">
        <v>1749</v>
      </c>
      <c r="B1749" s="171" t="s">
        <v>274</v>
      </c>
      <c r="C1749" s="570" t="s">
        <v>974</v>
      </c>
      <c r="D1749" s="526" t="s">
        <v>474</v>
      </c>
      <c r="E1749" s="526" t="s">
        <v>475</v>
      </c>
      <c r="F1749" s="184" t="s">
        <v>476</v>
      </c>
      <c r="G1749" s="184" t="s">
        <v>316</v>
      </c>
      <c r="H1749" s="184" t="s">
        <v>1856</v>
      </c>
      <c r="I1749" s="184" t="s">
        <v>318</v>
      </c>
      <c r="J1749" s="649">
        <v>121.7</v>
      </c>
      <c r="K1749" s="484"/>
      <c r="L1749" s="484"/>
      <c r="M1749" s="484"/>
      <c r="N1749" s="174">
        <v>255</v>
      </c>
      <c r="O1749" s="174"/>
      <c r="P1749" s="174">
        <v>104</v>
      </c>
      <c r="Q1749" s="174"/>
      <c r="R1749" s="175" t="e">
        <f t="shared" si="189"/>
        <v>#DIV/0!</v>
      </c>
      <c r="S1749" s="175">
        <f t="shared" si="190"/>
        <v>0</v>
      </c>
      <c r="T1749" s="175" t="e">
        <f t="shared" si="191"/>
        <v>#DIV/0!</v>
      </c>
      <c r="U1749" s="176">
        <f>IF(N1749="nio",0,IF(N1749&gt;0,VLOOKUP(H1749,'3-Productie normen'!A:S,VLOOKUP(N1749,'3-Productie normen'!S:T,2,FALSE),FALSE)))</f>
        <v>0</v>
      </c>
      <c r="V1749" s="176">
        <f t="shared" si="192"/>
        <v>0</v>
      </c>
      <c r="W1749" s="176">
        <f t="shared" si="193"/>
        <v>0</v>
      </c>
      <c r="X1749" s="176">
        <f t="shared" si="194"/>
        <v>0</v>
      </c>
      <c r="Y1749" s="666">
        <f>VLOOKUP(H1749,'3-Productie normen'!A:S,13,FALSE)</f>
        <v>5</v>
      </c>
      <c r="Z1749" s="177"/>
      <c r="AB1749" s="138">
        <f t="shared" si="195"/>
        <v>43690.3</v>
      </c>
    </row>
    <row r="1750" spans="1:28" ht="14.1" customHeight="1">
      <c r="A1750" s="152">
        <v>1750</v>
      </c>
      <c r="B1750" s="171" t="s">
        <v>274</v>
      </c>
      <c r="C1750" s="570" t="s">
        <v>974</v>
      </c>
      <c r="D1750" s="526" t="s">
        <v>474</v>
      </c>
      <c r="E1750" s="526" t="s">
        <v>477</v>
      </c>
      <c r="F1750" s="184" t="s">
        <v>405</v>
      </c>
      <c r="G1750" s="184" t="s">
        <v>316</v>
      </c>
      <c r="H1750" s="180" t="s">
        <v>223</v>
      </c>
      <c r="I1750" s="184" t="s">
        <v>111</v>
      </c>
      <c r="J1750" s="649">
        <v>13.2</v>
      </c>
      <c r="K1750" s="484"/>
      <c r="L1750" s="484"/>
      <c r="M1750" s="484"/>
      <c r="N1750" s="174" t="s">
        <v>223</v>
      </c>
      <c r="O1750" s="174"/>
      <c r="P1750" s="174"/>
      <c r="Q1750" s="174"/>
      <c r="R1750" s="175">
        <f t="shared" si="189"/>
        <v>0</v>
      </c>
      <c r="S1750" s="175">
        <f t="shared" si="190"/>
        <v>0</v>
      </c>
      <c r="T1750" s="175">
        <f t="shared" si="191"/>
        <v>0</v>
      </c>
      <c r="U1750" s="176">
        <f>IF(N1750="nio",0,IF(N1750&gt;0,VLOOKUP(H1750,'3-Productie normen'!A:S,VLOOKUP(N1750,'3-Productie normen'!S:T,2,FALSE),FALSE)))</f>
        <v>0</v>
      </c>
      <c r="V1750" s="176">
        <f t="shared" si="192"/>
        <v>0</v>
      </c>
      <c r="W1750" s="176">
        <f t="shared" si="193"/>
        <v>0</v>
      </c>
      <c r="X1750" s="176">
        <f t="shared" si="194"/>
        <v>0</v>
      </c>
      <c r="Y1750" s="666">
        <f>VLOOKUP(H1750,'3-Productie normen'!A:S,13,FALSE)</f>
        <v>0</v>
      </c>
      <c r="Z1750" s="177"/>
      <c r="AB1750" s="138">
        <f t="shared" si="195"/>
        <v>0</v>
      </c>
    </row>
    <row r="1751" spans="1:28" ht="14.1" customHeight="1">
      <c r="A1751" s="152">
        <v>1751</v>
      </c>
      <c r="B1751" s="171" t="s">
        <v>274</v>
      </c>
      <c r="C1751" s="570" t="s">
        <v>974</v>
      </c>
      <c r="D1751" s="526" t="s">
        <v>474</v>
      </c>
      <c r="E1751" s="526" t="s">
        <v>478</v>
      </c>
      <c r="F1751" s="184" t="s">
        <v>424</v>
      </c>
      <c r="G1751" s="184" t="s">
        <v>18</v>
      </c>
      <c r="H1751" s="184" t="s">
        <v>18</v>
      </c>
      <c r="I1751" s="184" t="s">
        <v>113</v>
      </c>
      <c r="J1751" s="649">
        <v>9.3000000000000007</v>
      </c>
      <c r="K1751" s="484"/>
      <c r="L1751" s="484"/>
      <c r="M1751" s="484"/>
      <c r="N1751" s="174">
        <v>255</v>
      </c>
      <c r="O1751" s="174"/>
      <c r="P1751" s="174">
        <v>104</v>
      </c>
      <c r="Q1751" s="174"/>
      <c r="R1751" s="175" t="e">
        <f t="shared" si="189"/>
        <v>#DIV/0!</v>
      </c>
      <c r="S1751" s="175">
        <f t="shared" si="190"/>
        <v>0</v>
      </c>
      <c r="T1751" s="175" t="e">
        <f t="shared" si="191"/>
        <v>#DIV/0!</v>
      </c>
      <c r="U1751" s="176">
        <f>IF(N1751="nio",0,IF(N1751&gt;0,VLOOKUP(H1751,'3-Productie normen'!A:S,VLOOKUP(N1751,'3-Productie normen'!S:T,2,FALSE),FALSE)))</f>
        <v>0</v>
      </c>
      <c r="V1751" s="176">
        <f t="shared" si="192"/>
        <v>0</v>
      </c>
      <c r="W1751" s="176">
        <f t="shared" si="193"/>
        <v>0</v>
      </c>
      <c r="X1751" s="176">
        <f t="shared" si="194"/>
        <v>0</v>
      </c>
      <c r="Y1751" s="666">
        <f>VLOOKUP(H1751,'3-Productie normen'!A:S,13,FALSE)</f>
        <v>3</v>
      </c>
      <c r="Z1751" s="177"/>
      <c r="AB1751" s="138">
        <f t="shared" si="195"/>
        <v>3338.7000000000003</v>
      </c>
    </row>
    <row r="1752" spans="1:28" ht="14.1" customHeight="1">
      <c r="A1752" s="152">
        <v>1752</v>
      </c>
      <c r="B1752" s="171" t="s">
        <v>274</v>
      </c>
      <c r="C1752" s="570" t="s">
        <v>974</v>
      </c>
      <c r="D1752" s="526" t="s">
        <v>474</v>
      </c>
      <c r="E1752" s="526" t="s">
        <v>479</v>
      </c>
      <c r="F1752" s="184" t="s">
        <v>426</v>
      </c>
      <c r="G1752" s="184" t="s">
        <v>18</v>
      </c>
      <c r="H1752" s="184" t="s">
        <v>18</v>
      </c>
      <c r="I1752" s="184" t="s">
        <v>113</v>
      </c>
      <c r="J1752" s="649">
        <v>8.3000000000000007</v>
      </c>
      <c r="K1752" s="484"/>
      <c r="L1752" s="484"/>
      <c r="M1752" s="484"/>
      <c r="N1752" s="174">
        <v>255</v>
      </c>
      <c r="O1752" s="174"/>
      <c r="P1752" s="174">
        <v>104</v>
      </c>
      <c r="Q1752" s="174"/>
      <c r="R1752" s="175" t="e">
        <f t="shared" si="189"/>
        <v>#DIV/0!</v>
      </c>
      <c r="S1752" s="175">
        <f t="shared" si="190"/>
        <v>0</v>
      </c>
      <c r="T1752" s="175" t="e">
        <f t="shared" si="191"/>
        <v>#DIV/0!</v>
      </c>
      <c r="U1752" s="176">
        <f>IF(N1752="nio",0,IF(N1752&gt;0,VLOOKUP(H1752,'3-Productie normen'!A:S,VLOOKUP(N1752,'3-Productie normen'!S:T,2,FALSE),FALSE)))</f>
        <v>0</v>
      </c>
      <c r="V1752" s="176">
        <f t="shared" si="192"/>
        <v>0</v>
      </c>
      <c r="W1752" s="176">
        <f t="shared" si="193"/>
        <v>0</v>
      </c>
      <c r="X1752" s="176">
        <f t="shared" si="194"/>
        <v>0</v>
      </c>
      <c r="Y1752" s="666">
        <f>VLOOKUP(H1752,'3-Productie normen'!A:S,13,FALSE)</f>
        <v>3</v>
      </c>
      <c r="Z1752" s="177"/>
      <c r="AB1752" s="138">
        <f t="shared" si="195"/>
        <v>2979.7000000000003</v>
      </c>
    </row>
    <row r="1753" spans="1:28" ht="14.1" customHeight="1">
      <c r="A1753" s="152">
        <v>1753</v>
      </c>
      <c r="B1753" s="171" t="s">
        <v>274</v>
      </c>
      <c r="C1753" s="570" t="s">
        <v>974</v>
      </c>
      <c r="D1753" s="526" t="s">
        <v>474</v>
      </c>
      <c r="E1753" s="526" t="s">
        <v>480</v>
      </c>
      <c r="F1753" s="184" t="s">
        <v>481</v>
      </c>
      <c r="G1753" s="184" t="s">
        <v>233</v>
      </c>
      <c r="H1753" s="184" t="s">
        <v>1857</v>
      </c>
      <c r="I1753" s="184" t="s">
        <v>320</v>
      </c>
      <c r="J1753" s="649">
        <v>19</v>
      </c>
      <c r="K1753" s="484"/>
      <c r="L1753" s="484"/>
      <c r="M1753" s="484"/>
      <c r="N1753" s="174">
        <v>52</v>
      </c>
      <c r="O1753" s="174"/>
      <c r="P1753" s="174"/>
      <c r="Q1753" s="174"/>
      <c r="R1753" s="175" t="e">
        <f t="shared" si="189"/>
        <v>#DIV/0!</v>
      </c>
      <c r="S1753" s="175">
        <f t="shared" si="190"/>
        <v>0</v>
      </c>
      <c r="T1753" s="175">
        <f t="shared" si="191"/>
        <v>0</v>
      </c>
      <c r="U1753" s="176">
        <f>IF(N1753="nio",0,IF(N1753&gt;0,VLOOKUP(H1753,'3-Productie normen'!A:S,VLOOKUP(N1753,'3-Productie normen'!S:T,2,FALSE),FALSE)))</f>
        <v>0</v>
      </c>
      <c r="V1753" s="176">
        <f t="shared" si="192"/>
        <v>0</v>
      </c>
      <c r="W1753" s="176">
        <f t="shared" si="193"/>
        <v>0</v>
      </c>
      <c r="X1753" s="176">
        <f t="shared" si="194"/>
        <v>0</v>
      </c>
      <c r="Y1753" s="666">
        <f>VLOOKUP(H1753,'3-Productie normen'!A:S,13,FALSE)</f>
        <v>1</v>
      </c>
      <c r="Z1753" s="177"/>
      <c r="AB1753" s="138">
        <f t="shared" si="195"/>
        <v>988</v>
      </c>
    </row>
    <row r="1754" spans="1:28" ht="14.1" customHeight="1">
      <c r="A1754" s="152">
        <v>1754</v>
      </c>
      <c r="B1754" s="171" t="s">
        <v>274</v>
      </c>
      <c r="C1754" s="570" t="s">
        <v>974</v>
      </c>
      <c r="D1754" s="526" t="s">
        <v>474</v>
      </c>
      <c r="E1754" s="526" t="s">
        <v>482</v>
      </c>
      <c r="F1754" s="184" t="s">
        <v>483</v>
      </c>
      <c r="G1754" s="184" t="s">
        <v>286</v>
      </c>
      <c r="H1754" s="180" t="s">
        <v>223</v>
      </c>
      <c r="I1754" s="184"/>
      <c r="J1754" s="649">
        <v>1.7</v>
      </c>
      <c r="K1754" s="484"/>
      <c r="L1754" s="484"/>
      <c r="M1754" s="484"/>
      <c r="N1754" s="174" t="s">
        <v>223</v>
      </c>
      <c r="O1754" s="174"/>
      <c r="P1754" s="174">
        <v>0</v>
      </c>
      <c r="Q1754" s="174"/>
      <c r="R1754" s="175">
        <f t="shared" si="189"/>
        <v>0</v>
      </c>
      <c r="S1754" s="175">
        <f t="shared" si="190"/>
        <v>0</v>
      </c>
      <c r="T1754" s="175">
        <f t="shared" si="191"/>
        <v>0</v>
      </c>
      <c r="U1754" s="176">
        <f>IF(N1754="nio",0,IF(N1754&gt;0,VLOOKUP(H1754,'3-Productie normen'!A:S,VLOOKUP(N1754,'3-Productie normen'!S:T,2,FALSE),FALSE)))</f>
        <v>0</v>
      </c>
      <c r="V1754" s="176">
        <f t="shared" si="192"/>
        <v>0</v>
      </c>
      <c r="W1754" s="176">
        <f t="shared" si="193"/>
        <v>0</v>
      </c>
      <c r="X1754" s="176">
        <f t="shared" si="194"/>
        <v>0</v>
      </c>
      <c r="Y1754" s="666">
        <f>VLOOKUP(H1754,'3-Productie normen'!A:S,13,FALSE)</f>
        <v>0</v>
      </c>
      <c r="Z1754" s="177"/>
      <c r="AB1754" s="138">
        <f t="shared" si="195"/>
        <v>0</v>
      </c>
    </row>
    <row r="1755" spans="1:28" ht="14.1" customHeight="1">
      <c r="A1755" s="152">
        <v>1755</v>
      </c>
      <c r="B1755" s="171" t="s">
        <v>274</v>
      </c>
      <c r="C1755" s="570" t="s">
        <v>974</v>
      </c>
      <c r="D1755" s="526" t="s">
        <v>474</v>
      </c>
      <c r="E1755" s="526" t="s">
        <v>484</v>
      </c>
      <c r="F1755" s="184" t="s">
        <v>485</v>
      </c>
      <c r="G1755" s="184" t="s">
        <v>286</v>
      </c>
      <c r="H1755" s="180" t="s">
        <v>223</v>
      </c>
      <c r="I1755" s="184"/>
      <c r="J1755" s="649">
        <v>63.5</v>
      </c>
      <c r="K1755" s="484"/>
      <c r="L1755" s="484"/>
      <c r="M1755" s="484"/>
      <c r="N1755" s="174" t="s">
        <v>223</v>
      </c>
      <c r="O1755" s="174"/>
      <c r="P1755" s="174">
        <v>0</v>
      </c>
      <c r="Q1755" s="174"/>
      <c r="R1755" s="175">
        <f t="shared" si="189"/>
        <v>0</v>
      </c>
      <c r="S1755" s="175">
        <f t="shared" si="190"/>
        <v>0</v>
      </c>
      <c r="T1755" s="175">
        <f t="shared" si="191"/>
        <v>0</v>
      </c>
      <c r="U1755" s="176">
        <f>IF(N1755="nio",0,IF(N1755&gt;0,VLOOKUP(H1755,'3-Productie normen'!A:S,VLOOKUP(N1755,'3-Productie normen'!S:T,2,FALSE),FALSE)))</f>
        <v>0</v>
      </c>
      <c r="V1755" s="176">
        <f t="shared" si="192"/>
        <v>0</v>
      </c>
      <c r="W1755" s="176">
        <f t="shared" si="193"/>
        <v>0</v>
      </c>
      <c r="X1755" s="176">
        <f t="shared" si="194"/>
        <v>0</v>
      </c>
      <c r="Y1755" s="666">
        <f>VLOOKUP(H1755,'3-Productie normen'!A:S,13,FALSE)</f>
        <v>0</v>
      </c>
      <c r="Z1755" s="177"/>
      <c r="AB1755" s="138">
        <f t="shared" si="195"/>
        <v>0</v>
      </c>
    </row>
    <row r="1756" spans="1:28" ht="14.1" customHeight="1">
      <c r="A1756" s="152">
        <v>1756</v>
      </c>
      <c r="B1756" s="171" t="s">
        <v>274</v>
      </c>
      <c r="C1756" s="570" t="s">
        <v>974</v>
      </c>
      <c r="D1756" s="526" t="s">
        <v>474</v>
      </c>
      <c r="E1756" s="526" t="s">
        <v>486</v>
      </c>
      <c r="F1756" s="184" t="s">
        <v>487</v>
      </c>
      <c r="G1756" s="184" t="s">
        <v>316</v>
      </c>
      <c r="H1756" s="184" t="s">
        <v>1856</v>
      </c>
      <c r="I1756" s="184" t="s">
        <v>320</v>
      </c>
      <c r="J1756" s="649">
        <v>11.5</v>
      </c>
      <c r="K1756" s="484"/>
      <c r="L1756" s="484"/>
      <c r="M1756" s="484"/>
      <c r="N1756" s="174">
        <v>255</v>
      </c>
      <c r="O1756" s="174"/>
      <c r="P1756" s="174">
        <v>104</v>
      </c>
      <c r="Q1756" s="174"/>
      <c r="R1756" s="175" t="e">
        <f t="shared" si="189"/>
        <v>#DIV/0!</v>
      </c>
      <c r="S1756" s="175">
        <f t="shared" si="190"/>
        <v>0</v>
      </c>
      <c r="T1756" s="175" t="e">
        <f t="shared" si="191"/>
        <v>#DIV/0!</v>
      </c>
      <c r="U1756" s="176">
        <f>IF(N1756="nio",0,IF(N1756&gt;0,VLOOKUP(H1756,'3-Productie normen'!A:S,VLOOKUP(N1756,'3-Productie normen'!S:T,2,FALSE),FALSE)))</f>
        <v>0</v>
      </c>
      <c r="V1756" s="176">
        <f t="shared" si="192"/>
        <v>0</v>
      </c>
      <c r="W1756" s="176">
        <f t="shared" si="193"/>
        <v>0</v>
      </c>
      <c r="X1756" s="176">
        <f t="shared" si="194"/>
        <v>0</v>
      </c>
      <c r="Y1756" s="666">
        <f>VLOOKUP(H1756,'3-Productie normen'!A:S,13,FALSE)</f>
        <v>5</v>
      </c>
      <c r="Z1756" s="177"/>
      <c r="AB1756" s="138">
        <f t="shared" si="195"/>
        <v>4128.5</v>
      </c>
    </row>
    <row r="1757" spans="1:28" ht="14.1" customHeight="1">
      <c r="A1757" s="152">
        <v>1757</v>
      </c>
      <c r="B1757" s="171" t="s">
        <v>274</v>
      </c>
      <c r="C1757" s="570" t="s">
        <v>974</v>
      </c>
      <c r="D1757" s="526" t="s">
        <v>474</v>
      </c>
      <c r="E1757" s="526" t="s">
        <v>488</v>
      </c>
      <c r="F1757" s="184" t="s">
        <v>401</v>
      </c>
      <c r="G1757" s="184" t="s">
        <v>368</v>
      </c>
      <c r="H1757" s="184" t="s">
        <v>368</v>
      </c>
      <c r="I1757" s="184" t="s">
        <v>111</v>
      </c>
      <c r="J1757" s="649">
        <v>4.3</v>
      </c>
      <c r="K1757" s="484"/>
      <c r="L1757" s="484"/>
      <c r="M1757" s="484"/>
      <c r="N1757" s="174">
        <v>255</v>
      </c>
      <c r="O1757" s="174"/>
      <c r="P1757" s="174">
        <v>104</v>
      </c>
      <c r="Q1757" s="174"/>
      <c r="R1757" s="175" t="e">
        <f t="shared" si="189"/>
        <v>#DIV/0!</v>
      </c>
      <c r="S1757" s="175">
        <f t="shared" si="190"/>
        <v>0</v>
      </c>
      <c r="T1757" s="175" t="e">
        <f t="shared" si="191"/>
        <v>#DIV/0!</v>
      </c>
      <c r="U1757" s="176">
        <f>IF(N1757="nio",0,IF(N1757&gt;0,VLOOKUP(H1757,'3-Productie normen'!A:S,VLOOKUP(N1757,'3-Productie normen'!S:T,2,FALSE),FALSE)))</f>
        <v>0</v>
      </c>
      <c r="V1757" s="176">
        <f t="shared" si="192"/>
        <v>0</v>
      </c>
      <c r="W1757" s="176">
        <f t="shared" si="193"/>
        <v>0</v>
      </c>
      <c r="X1757" s="176">
        <f t="shared" si="194"/>
        <v>0</v>
      </c>
      <c r="Y1757" s="666">
        <f>VLOOKUP(H1757,'3-Productie normen'!A:S,13,FALSE)</f>
        <v>5</v>
      </c>
      <c r="Z1757" s="177"/>
      <c r="AB1757" s="138">
        <f t="shared" si="195"/>
        <v>1543.7</v>
      </c>
    </row>
    <row r="1758" spans="1:28" ht="14.1" customHeight="1">
      <c r="A1758" s="152">
        <v>1758</v>
      </c>
      <c r="B1758" s="171" t="s">
        <v>274</v>
      </c>
      <c r="C1758" s="570" t="s">
        <v>974</v>
      </c>
      <c r="D1758" s="526" t="s">
        <v>474</v>
      </c>
      <c r="E1758" s="526" t="s">
        <v>489</v>
      </c>
      <c r="F1758" s="184" t="s">
        <v>401</v>
      </c>
      <c r="G1758" s="184" t="s">
        <v>368</v>
      </c>
      <c r="H1758" s="184" t="s">
        <v>368</v>
      </c>
      <c r="I1758" s="184" t="s">
        <v>111</v>
      </c>
      <c r="J1758" s="649">
        <v>5.7</v>
      </c>
      <c r="K1758" s="484"/>
      <c r="L1758" s="484"/>
      <c r="M1758" s="484"/>
      <c r="N1758" s="174">
        <v>255</v>
      </c>
      <c r="O1758" s="174"/>
      <c r="P1758" s="174">
        <v>104</v>
      </c>
      <c r="Q1758" s="174"/>
      <c r="R1758" s="175" t="e">
        <f t="shared" si="189"/>
        <v>#DIV/0!</v>
      </c>
      <c r="S1758" s="175">
        <f t="shared" si="190"/>
        <v>0</v>
      </c>
      <c r="T1758" s="175" t="e">
        <f t="shared" si="191"/>
        <v>#DIV/0!</v>
      </c>
      <c r="U1758" s="176">
        <f>IF(N1758="nio",0,IF(N1758&gt;0,VLOOKUP(H1758,'3-Productie normen'!A:S,VLOOKUP(N1758,'3-Productie normen'!S:T,2,FALSE),FALSE)))</f>
        <v>0</v>
      </c>
      <c r="V1758" s="176">
        <f t="shared" si="192"/>
        <v>0</v>
      </c>
      <c r="W1758" s="176">
        <f t="shared" si="193"/>
        <v>0</v>
      </c>
      <c r="X1758" s="176">
        <f t="shared" si="194"/>
        <v>0</v>
      </c>
      <c r="Y1758" s="666">
        <f>VLOOKUP(H1758,'3-Productie normen'!A:S,13,FALSE)</f>
        <v>5</v>
      </c>
      <c r="Z1758" s="177"/>
      <c r="AB1758" s="138">
        <f t="shared" si="195"/>
        <v>2046.3</v>
      </c>
    </row>
    <row r="1759" spans="1:28" ht="14.1" customHeight="1">
      <c r="A1759" s="152">
        <v>1759</v>
      </c>
      <c r="B1759" s="171" t="s">
        <v>274</v>
      </c>
      <c r="C1759" s="570" t="s">
        <v>974</v>
      </c>
      <c r="D1759" s="526" t="s">
        <v>474</v>
      </c>
      <c r="E1759" s="526" t="s">
        <v>490</v>
      </c>
      <c r="F1759" s="184" t="s">
        <v>402</v>
      </c>
      <c r="G1759" s="184" t="s">
        <v>286</v>
      </c>
      <c r="H1759" s="180" t="s">
        <v>223</v>
      </c>
      <c r="I1759" s="184"/>
      <c r="J1759" s="649">
        <v>0</v>
      </c>
      <c r="K1759" s="484"/>
      <c r="L1759" s="484"/>
      <c r="M1759" s="484"/>
      <c r="N1759" s="174" t="s">
        <v>223</v>
      </c>
      <c r="O1759" s="174"/>
      <c r="P1759" s="174">
        <v>0</v>
      </c>
      <c r="Q1759" s="174"/>
      <c r="R1759" s="175">
        <f t="shared" si="189"/>
        <v>0</v>
      </c>
      <c r="S1759" s="175">
        <f t="shared" si="190"/>
        <v>0</v>
      </c>
      <c r="T1759" s="175">
        <f t="shared" si="191"/>
        <v>0</v>
      </c>
      <c r="U1759" s="176">
        <f>IF(N1759="nio",0,IF(N1759&gt;0,VLOOKUP(H1759,'3-Productie normen'!A:S,VLOOKUP(N1759,'3-Productie normen'!S:T,2,FALSE),FALSE)))</f>
        <v>0</v>
      </c>
      <c r="V1759" s="176">
        <f t="shared" si="192"/>
        <v>0</v>
      </c>
      <c r="W1759" s="176">
        <f t="shared" si="193"/>
        <v>0</v>
      </c>
      <c r="X1759" s="176">
        <f t="shared" si="194"/>
        <v>0</v>
      </c>
      <c r="Y1759" s="666">
        <f>VLOOKUP(H1759,'3-Productie normen'!A:S,13,FALSE)</f>
        <v>0</v>
      </c>
      <c r="Z1759" s="177"/>
      <c r="AB1759" s="138">
        <f t="shared" si="195"/>
        <v>0</v>
      </c>
    </row>
    <row r="1760" spans="1:28" ht="14.1" customHeight="1">
      <c r="A1760" s="152">
        <v>1760</v>
      </c>
      <c r="B1760" s="171" t="s">
        <v>274</v>
      </c>
      <c r="C1760" s="570" t="s">
        <v>974</v>
      </c>
      <c r="D1760" s="526" t="s">
        <v>474</v>
      </c>
      <c r="E1760" s="526" t="s">
        <v>491</v>
      </c>
      <c r="F1760" s="184" t="s">
        <v>402</v>
      </c>
      <c r="G1760" s="184" t="s">
        <v>286</v>
      </c>
      <c r="H1760" s="180" t="s">
        <v>223</v>
      </c>
      <c r="I1760" s="184"/>
      <c r="J1760" s="649">
        <v>0</v>
      </c>
      <c r="K1760" s="484"/>
      <c r="L1760" s="484"/>
      <c r="M1760" s="484"/>
      <c r="N1760" s="174" t="s">
        <v>223</v>
      </c>
      <c r="O1760" s="174"/>
      <c r="P1760" s="174">
        <v>0</v>
      </c>
      <c r="Q1760" s="174"/>
      <c r="R1760" s="175">
        <f t="shared" si="189"/>
        <v>0</v>
      </c>
      <c r="S1760" s="175">
        <f t="shared" si="190"/>
        <v>0</v>
      </c>
      <c r="T1760" s="175">
        <f t="shared" si="191"/>
        <v>0</v>
      </c>
      <c r="U1760" s="176">
        <f>IF(N1760="nio",0,IF(N1760&gt;0,VLOOKUP(H1760,'3-Productie normen'!A:S,VLOOKUP(N1760,'3-Productie normen'!S:T,2,FALSE),FALSE)))</f>
        <v>0</v>
      </c>
      <c r="V1760" s="176">
        <f t="shared" si="192"/>
        <v>0</v>
      </c>
      <c r="W1760" s="176">
        <f t="shared" si="193"/>
        <v>0</v>
      </c>
      <c r="X1760" s="176">
        <f t="shared" si="194"/>
        <v>0</v>
      </c>
      <c r="Y1760" s="666">
        <f>VLOOKUP(H1760,'3-Productie normen'!A:S,13,FALSE)</f>
        <v>0</v>
      </c>
      <c r="Z1760" s="177"/>
      <c r="AB1760" s="138">
        <f t="shared" si="195"/>
        <v>0</v>
      </c>
    </row>
    <row r="1761" spans="1:28" ht="14.1" customHeight="1">
      <c r="A1761" s="152">
        <v>1761</v>
      </c>
      <c r="B1761" s="171" t="s">
        <v>274</v>
      </c>
      <c r="C1761" s="570" t="s">
        <v>974</v>
      </c>
      <c r="D1761" s="526" t="s">
        <v>349</v>
      </c>
      <c r="E1761" s="526" t="s">
        <v>2090</v>
      </c>
      <c r="F1761" s="184" t="s">
        <v>2091</v>
      </c>
      <c r="G1761" s="184" t="s">
        <v>502</v>
      </c>
      <c r="H1761" s="184" t="s">
        <v>234</v>
      </c>
      <c r="I1761" s="184" t="s">
        <v>318</v>
      </c>
      <c r="J1761" s="649">
        <v>81.8</v>
      </c>
      <c r="K1761" s="484"/>
      <c r="L1761" s="484"/>
      <c r="M1761" s="484"/>
      <c r="N1761" s="174">
        <v>255</v>
      </c>
      <c r="O1761" s="174"/>
      <c r="P1761" s="174">
        <v>104</v>
      </c>
      <c r="Q1761" s="174"/>
      <c r="R1761" s="175" t="e">
        <f t="shared" si="189"/>
        <v>#DIV/0!</v>
      </c>
      <c r="S1761" s="175">
        <f t="shared" si="190"/>
        <v>0</v>
      </c>
      <c r="T1761" s="175" t="e">
        <f t="shared" si="191"/>
        <v>#DIV/0!</v>
      </c>
      <c r="U1761" s="176">
        <f>IF(N1761="nio",0,IF(N1761&gt;0,VLOOKUP(H1761,'3-Productie normen'!A:S,VLOOKUP(N1761,'3-Productie normen'!S:T,2,FALSE),FALSE)))</f>
        <v>0</v>
      </c>
      <c r="V1761" s="176">
        <f t="shared" si="192"/>
        <v>0</v>
      </c>
      <c r="W1761" s="176">
        <f t="shared" si="193"/>
        <v>0</v>
      </c>
      <c r="X1761" s="176">
        <f t="shared" si="194"/>
        <v>0</v>
      </c>
      <c r="Y1761" s="666">
        <f>VLOOKUP(H1761,'3-Productie normen'!A:S,13,FALSE)</f>
        <v>1</v>
      </c>
      <c r="Z1761" s="177"/>
      <c r="AB1761" s="138">
        <f t="shared" si="195"/>
        <v>29366.2</v>
      </c>
    </row>
    <row r="1762" spans="1:28" ht="14.1" customHeight="1">
      <c r="A1762" s="152">
        <v>1762</v>
      </c>
      <c r="B1762" s="171" t="s">
        <v>274</v>
      </c>
      <c r="C1762" s="570" t="s">
        <v>974</v>
      </c>
      <c r="D1762" s="526" t="s">
        <v>349</v>
      </c>
      <c r="E1762" s="526" t="s">
        <v>2092</v>
      </c>
      <c r="F1762" s="184" t="s">
        <v>424</v>
      </c>
      <c r="G1762" s="184" t="s">
        <v>18</v>
      </c>
      <c r="H1762" s="184" t="s">
        <v>18</v>
      </c>
      <c r="I1762" s="184" t="s">
        <v>113</v>
      </c>
      <c r="J1762" s="649">
        <v>13.8</v>
      </c>
      <c r="K1762" s="484"/>
      <c r="L1762" s="484"/>
      <c r="M1762" s="484"/>
      <c r="N1762" s="174">
        <v>255</v>
      </c>
      <c r="O1762" s="174"/>
      <c r="P1762" s="174">
        <v>104</v>
      </c>
      <c r="Q1762" s="174"/>
      <c r="R1762" s="175" t="e">
        <f t="shared" si="189"/>
        <v>#DIV/0!</v>
      </c>
      <c r="S1762" s="175">
        <f t="shared" si="190"/>
        <v>0</v>
      </c>
      <c r="T1762" s="175" t="e">
        <f t="shared" si="191"/>
        <v>#DIV/0!</v>
      </c>
      <c r="U1762" s="176">
        <f>IF(N1762="nio",0,IF(N1762&gt;0,VLOOKUP(H1762,'3-Productie normen'!A:S,VLOOKUP(N1762,'3-Productie normen'!S:T,2,FALSE),FALSE)))</f>
        <v>0</v>
      </c>
      <c r="V1762" s="176">
        <f t="shared" si="192"/>
        <v>0</v>
      </c>
      <c r="W1762" s="176">
        <f t="shared" si="193"/>
        <v>0</v>
      </c>
      <c r="X1762" s="176">
        <f t="shared" si="194"/>
        <v>0</v>
      </c>
      <c r="Y1762" s="666">
        <f>VLOOKUP(H1762,'3-Productie normen'!A:S,13,FALSE)</f>
        <v>3</v>
      </c>
      <c r="Z1762" s="177"/>
      <c r="AB1762" s="138">
        <f t="shared" si="195"/>
        <v>4954.2</v>
      </c>
    </row>
    <row r="1763" spans="1:28" ht="14.1" customHeight="1">
      <c r="A1763" s="152">
        <v>1763</v>
      </c>
      <c r="B1763" s="171" t="s">
        <v>274</v>
      </c>
      <c r="C1763" s="570" t="s">
        <v>974</v>
      </c>
      <c r="D1763" s="526" t="s">
        <v>349</v>
      </c>
      <c r="E1763" s="526" t="s">
        <v>2093</v>
      </c>
      <c r="F1763" s="184" t="s">
        <v>426</v>
      </c>
      <c r="G1763" s="184" t="s">
        <v>18</v>
      </c>
      <c r="H1763" s="184" t="s">
        <v>18</v>
      </c>
      <c r="I1763" s="184" t="s">
        <v>113</v>
      </c>
      <c r="J1763" s="649">
        <v>9.1</v>
      </c>
      <c r="K1763" s="484"/>
      <c r="L1763" s="484"/>
      <c r="M1763" s="484"/>
      <c r="N1763" s="174">
        <v>255</v>
      </c>
      <c r="O1763" s="174"/>
      <c r="P1763" s="174">
        <v>104</v>
      </c>
      <c r="Q1763" s="174"/>
      <c r="R1763" s="175" t="e">
        <f t="shared" si="189"/>
        <v>#DIV/0!</v>
      </c>
      <c r="S1763" s="175">
        <f t="shared" si="190"/>
        <v>0</v>
      </c>
      <c r="T1763" s="175" t="e">
        <f t="shared" si="191"/>
        <v>#DIV/0!</v>
      </c>
      <c r="U1763" s="176">
        <f>IF(N1763="nio",0,IF(N1763&gt;0,VLOOKUP(H1763,'3-Productie normen'!A:S,VLOOKUP(N1763,'3-Productie normen'!S:T,2,FALSE),FALSE)))</f>
        <v>0</v>
      </c>
      <c r="V1763" s="176">
        <f t="shared" si="192"/>
        <v>0</v>
      </c>
      <c r="W1763" s="176">
        <f t="shared" si="193"/>
        <v>0</v>
      </c>
      <c r="X1763" s="176">
        <f t="shared" si="194"/>
        <v>0</v>
      </c>
      <c r="Y1763" s="666">
        <f>VLOOKUP(H1763,'3-Productie normen'!A:S,13,FALSE)</f>
        <v>3</v>
      </c>
      <c r="Z1763" s="177"/>
      <c r="AB1763" s="138">
        <f t="shared" si="195"/>
        <v>3266.9</v>
      </c>
    </row>
    <row r="1764" spans="1:28" ht="14.1" customHeight="1">
      <c r="A1764" s="152">
        <v>1764</v>
      </c>
      <c r="B1764" s="171" t="s">
        <v>274</v>
      </c>
      <c r="C1764" s="570" t="s">
        <v>974</v>
      </c>
      <c r="D1764" s="526" t="s">
        <v>349</v>
      </c>
      <c r="E1764" s="526" t="s">
        <v>2094</v>
      </c>
      <c r="F1764" s="184" t="s">
        <v>492</v>
      </c>
      <c r="G1764" s="184" t="s">
        <v>18</v>
      </c>
      <c r="H1764" s="184" t="s">
        <v>18</v>
      </c>
      <c r="I1764" s="184" t="s">
        <v>113</v>
      </c>
      <c r="J1764" s="649">
        <v>3.6</v>
      </c>
      <c r="K1764" s="484"/>
      <c r="L1764" s="484"/>
      <c r="M1764" s="484"/>
      <c r="N1764" s="174">
        <v>255</v>
      </c>
      <c r="O1764" s="174"/>
      <c r="P1764" s="174">
        <v>104</v>
      </c>
      <c r="Q1764" s="174"/>
      <c r="R1764" s="175" t="e">
        <f t="shared" si="189"/>
        <v>#DIV/0!</v>
      </c>
      <c r="S1764" s="175">
        <f t="shared" si="190"/>
        <v>0</v>
      </c>
      <c r="T1764" s="175" t="e">
        <f t="shared" si="191"/>
        <v>#DIV/0!</v>
      </c>
      <c r="U1764" s="176">
        <f>IF(N1764="nio",0,IF(N1764&gt;0,VLOOKUP(H1764,'3-Productie normen'!A:S,VLOOKUP(N1764,'3-Productie normen'!S:T,2,FALSE),FALSE)))</f>
        <v>0</v>
      </c>
      <c r="V1764" s="176">
        <f t="shared" si="192"/>
        <v>0</v>
      </c>
      <c r="W1764" s="176">
        <f t="shared" si="193"/>
        <v>0</v>
      </c>
      <c r="X1764" s="176">
        <f t="shared" si="194"/>
        <v>0</v>
      </c>
      <c r="Y1764" s="666">
        <f>VLOOKUP(H1764,'3-Productie normen'!A:S,13,FALSE)</f>
        <v>3</v>
      </c>
      <c r="Z1764" s="177"/>
      <c r="AB1764" s="138">
        <f t="shared" si="195"/>
        <v>1292.4000000000001</v>
      </c>
    </row>
    <row r="1765" spans="1:28" ht="14.1" customHeight="1">
      <c r="A1765" s="152">
        <v>1765</v>
      </c>
      <c r="B1765" s="171" t="s">
        <v>274</v>
      </c>
      <c r="C1765" s="570" t="s">
        <v>974</v>
      </c>
      <c r="D1765" s="526" t="s">
        <v>349</v>
      </c>
      <c r="E1765" s="526" t="s">
        <v>2095</v>
      </c>
      <c r="F1765" s="184" t="s">
        <v>493</v>
      </c>
      <c r="G1765" s="184" t="s">
        <v>346</v>
      </c>
      <c r="H1765" s="184" t="s">
        <v>346</v>
      </c>
      <c r="I1765" s="184" t="s">
        <v>320</v>
      </c>
      <c r="J1765" s="649">
        <v>150.69999999999999</v>
      </c>
      <c r="K1765" s="484"/>
      <c r="L1765" s="484"/>
      <c r="M1765" s="484"/>
      <c r="N1765" s="174">
        <v>255</v>
      </c>
      <c r="O1765" s="174"/>
      <c r="P1765" s="174">
        <v>104</v>
      </c>
      <c r="Q1765" s="174"/>
      <c r="R1765" s="175" t="e">
        <f t="shared" si="189"/>
        <v>#DIV/0!</v>
      </c>
      <c r="S1765" s="175">
        <f t="shared" si="190"/>
        <v>0</v>
      </c>
      <c r="T1765" s="175" t="e">
        <f t="shared" si="191"/>
        <v>#DIV/0!</v>
      </c>
      <c r="U1765" s="176">
        <f>IF(N1765="nio",0,IF(N1765&gt;0,VLOOKUP(H1765,'3-Productie normen'!A:S,VLOOKUP(N1765,'3-Productie normen'!S:T,2,FALSE),FALSE)))</f>
        <v>0</v>
      </c>
      <c r="V1765" s="176">
        <f t="shared" si="192"/>
        <v>0</v>
      </c>
      <c r="W1765" s="176">
        <f t="shared" si="193"/>
        <v>0</v>
      </c>
      <c r="X1765" s="176">
        <f t="shared" si="194"/>
        <v>0</v>
      </c>
      <c r="Y1765" s="666">
        <f>VLOOKUP(H1765,'3-Productie normen'!A:S,13,FALSE)</f>
        <v>5</v>
      </c>
      <c r="Z1765" s="177"/>
      <c r="AB1765" s="138">
        <f t="shared" si="195"/>
        <v>54101.299999999996</v>
      </c>
    </row>
    <row r="1766" spans="1:28" ht="14.1" customHeight="1">
      <c r="A1766" s="152">
        <v>1766</v>
      </c>
      <c r="B1766" s="171" t="s">
        <v>274</v>
      </c>
      <c r="C1766" s="570" t="s">
        <v>974</v>
      </c>
      <c r="D1766" s="526" t="s">
        <v>349</v>
      </c>
      <c r="E1766" s="526" t="s">
        <v>2096</v>
      </c>
      <c r="F1766" s="184" t="s">
        <v>437</v>
      </c>
      <c r="G1766" s="184" t="s">
        <v>346</v>
      </c>
      <c r="H1766" s="184" t="s">
        <v>346</v>
      </c>
      <c r="I1766" s="184" t="s">
        <v>320</v>
      </c>
      <c r="J1766" s="649">
        <v>11.6</v>
      </c>
      <c r="K1766" s="484"/>
      <c r="L1766" s="484"/>
      <c r="M1766" s="484"/>
      <c r="N1766" s="174">
        <v>255</v>
      </c>
      <c r="O1766" s="174"/>
      <c r="P1766" s="174">
        <v>104</v>
      </c>
      <c r="Q1766" s="174"/>
      <c r="R1766" s="175" t="e">
        <f t="shared" si="189"/>
        <v>#DIV/0!</v>
      </c>
      <c r="S1766" s="175">
        <f t="shared" si="190"/>
        <v>0</v>
      </c>
      <c r="T1766" s="175" t="e">
        <f t="shared" si="191"/>
        <v>#DIV/0!</v>
      </c>
      <c r="U1766" s="176">
        <f>IF(N1766="nio",0,IF(N1766&gt;0,VLOOKUP(H1766,'3-Productie normen'!A:S,VLOOKUP(N1766,'3-Productie normen'!S:T,2,FALSE),FALSE)))</f>
        <v>0</v>
      </c>
      <c r="V1766" s="176">
        <f t="shared" si="192"/>
        <v>0</v>
      </c>
      <c r="W1766" s="176">
        <f t="shared" si="193"/>
        <v>0</v>
      </c>
      <c r="X1766" s="176">
        <f t="shared" si="194"/>
        <v>0</v>
      </c>
      <c r="Y1766" s="666">
        <f>VLOOKUP(H1766,'3-Productie normen'!A:S,13,FALSE)</f>
        <v>5</v>
      </c>
      <c r="Z1766" s="177"/>
      <c r="AB1766" s="138">
        <f t="shared" si="195"/>
        <v>4164.3999999999996</v>
      </c>
    </row>
    <row r="1767" spans="1:28" ht="14.1" customHeight="1">
      <c r="A1767" s="152">
        <v>1767</v>
      </c>
      <c r="B1767" s="171" t="s">
        <v>274</v>
      </c>
      <c r="C1767" s="570" t="s">
        <v>974</v>
      </c>
      <c r="D1767" s="526" t="s">
        <v>349</v>
      </c>
      <c r="E1767" s="526" t="s">
        <v>2097</v>
      </c>
      <c r="F1767" s="184" t="s">
        <v>494</v>
      </c>
      <c r="G1767" s="184" t="s">
        <v>346</v>
      </c>
      <c r="H1767" s="184" t="s">
        <v>346</v>
      </c>
      <c r="I1767" s="184" t="s">
        <v>320</v>
      </c>
      <c r="J1767" s="649">
        <v>16.100000000000001</v>
      </c>
      <c r="K1767" s="484"/>
      <c r="L1767" s="484"/>
      <c r="M1767" s="484"/>
      <c r="N1767" s="174">
        <v>255</v>
      </c>
      <c r="O1767" s="174"/>
      <c r="P1767" s="174">
        <v>104</v>
      </c>
      <c r="Q1767" s="174"/>
      <c r="R1767" s="175" t="e">
        <f t="shared" si="189"/>
        <v>#DIV/0!</v>
      </c>
      <c r="S1767" s="175">
        <f t="shared" si="190"/>
        <v>0</v>
      </c>
      <c r="T1767" s="175" t="e">
        <f t="shared" si="191"/>
        <v>#DIV/0!</v>
      </c>
      <c r="U1767" s="176">
        <f>IF(N1767="nio",0,IF(N1767&gt;0,VLOOKUP(H1767,'3-Productie normen'!A:S,VLOOKUP(N1767,'3-Productie normen'!S:T,2,FALSE),FALSE)))</f>
        <v>0</v>
      </c>
      <c r="V1767" s="176">
        <f t="shared" si="192"/>
        <v>0</v>
      </c>
      <c r="W1767" s="176">
        <f t="shared" si="193"/>
        <v>0</v>
      </c>
      <c r="X1767" s="176">
        <f t="shared" si="194"/>
        <v>0</v>
      </c>
      <c r="Y1767" s="666">
        <f>VLOOKUP(H1767,'3-Productie normen'!A:S,13,FALSE)</f>
        <v>5</v>
      </c>
      <c r="Z1767" s="177"/>
      <c r="AB1767" s="138">
        <f t="shared" si="195"/>
        <v>5779.9000000000005</v>
      </c>
    </row>
    <row r="1768" spans="1:28" ht="14.1" customHeight="1">
      <c r="A1768" s="152">
        <v>1768</v>
      </c>
      <c r="B1768" s="171" t="s">
        <v>274</v>
      </c>
      <c r="C1768" s="570" t="s">
        <v>974</v>
      </c>
      <c r="D1768" s="526" t="s">
        <v>349</v>
      </c>
      <c r="E1768" s="526" t="s">
        <v>2098</v>
      </c>
      <c r="F1768" s="184" t="s">
        <v>495</v>
      </c>
      <c r="G1768" s="184" t="s">
        <v>346</v>
      </c>
      <c r="H1768" s="184" t="s">
        <v>346</v>
      </c>
      <c r="I1768" s="184" t="s">
        <v>320</v>
      </c>
      <c r="J1768" s="649">
        <v>47.6</v>
      </c>
      <c r="K1768" s="484"/>
      <c r="L1768" s="484"/>
      <c r="M1768" s="484"/>
      <c r="N1768" s="174">
        <v>255</v>
      </c>
      <c r="O1768" s="174"/>
      <c r="P1768" s="174">
        <v>104</v>
      </c>
      <c r="Q1768" s="174"/>
      <c r="R1768" s="175" t="e">
        <f t="shared" si="189"/>
        <v>#DIV/0!</v>
      </c>
      <c r="S1768" s="175">
        <f t="shared" si="190"/>
        <v>0</v>
      </c>
      <c r="T1768" s="175" t="e">
        <f t="shared" si="191"/>
        <v>#DIV/0!</v>
      </c>
      <c r="U1768" s="176">
        <f>IF(N1768="nio",0,IF(N1768&gt;0,VLOOKUP(H1768,'3-Productie normen'!A:S,VLOOKUP(N1768,'3-Productie normen'!S:T,2,FALSE),FALSE)))</f>
        <v>0</v>
      </c>
      <c r="V1768" s="176">
        <f t="shared" si="192"/>
        <v>0</v>
      </c>
      <c r="W1768" s="176">
        <f t="shared" si="193"/>
        <v>0</v>
      </c>
      <c r="X1768" s="176">
        <f t="shared" si="194"/>
        <v>0</v>
      </c>
      <c r="Y1768" s="666">
        <f>VLOOKUP(H1768,'3-Productie normen'!A:S,13,FALSE)</f>
        <v>5</v>
      </c>
      <c r="Z1768" s="177"/>
      <c r="AB1768" s="138">
        <f t="shared" si="195"/>
        <v>17088.400000000001</v>
      </c>
    </row>
    <row r="1769" spans="1:28" ht="14.1" customHeight="1">
      <c r="A1769" s="152">
        <v>1769</v>
      </c>
      <c r="B1769" s="171" t="s">
        <v>274</v>
      </c>
      <c r="C1769" s="570" t="s">
        <v>974</v>
      </c>
      <c r="D1769" s="526" t="s">
        <v>349</v>
      </c>
      <c r="E1769" s="526" t="s">
        <v>2099</v>
      </c>
      <c r="F1769" s="184" t="s">
        <v>496</v>
      </c>
      <c r="G1769" s="184" t="s">
        <v>233</v>
      </c>
      <c r="H1769" s="184" t="s">
        <v>1857</v>
      </c>
      <c r="I1769" s="184" t="s">
        <v>320</v>
      </c>
      <c r="J1769" s="649">
        <v>21</v>
      </c>
      <c r="K1769" s="484"/>
      <c r="L1769" s="484"/>
      <c r="M1769" s="484"/>
      <c r="N1769" s="174">
        <v>52</v>
      </c>
      <c r="O1769" s="174"/>
      <c r="P1769" s="174"/>
      <c r="Q1769" s="174"/>
      <c r="R1769" s="175" t="e">
        <f t="shared" si="189"/>
        <v>#DIV/0!</v>
      </c>
      <c r="S1769" s="175">
        <f t="shared" si="190"/>
        <v>0</v>
      </c>
      <c r="T1769" s="175">
        <f t="shared" si="191"/>
        <v>0</v>
      </c>
      <c r="U1769" s="176">
        <f>IF(N1769="nio",0,IF(N1769&gt;0,VLOOKUP(H1769,'3-Productie normen'!A:S,VLOOKUP(N1769,'3-Productie normen'!S:T,2,FALSE),FALSE)))</f>
        <v>0</v>
      </c>
      <c r="V1769" s="176">
        <f t="shared" si="192"/>
        <v>0</v>
      </c>
      <c r="W1769" s="176">
        <f t="shared" si="193"/>
        <v>0</v>
      </c>
      <c r="X1769" s="176">
        <f t="shared" si="194"/>
        <v>0</v>
      </c>
      <c r="Y1769" s="666">
        <f>VLOOKUP(H1769,'3-Productie normen'!A:S,13,FALSE)</f>
        <v>1</v>
      </c>
      <c r="Z1769" s="177"/>
      <c r="AB1769" s="138">
        <f t="shared" si="195"/>
        <v>1092</v>
      </c>
    </row>
    <row r="1770" spans="1:28" ht="14.1" customHeight="1">
      <c r="A1770" s="152">
        <v>1770</v>
      </c>
      <c r="B1770" s="171" t="s">
        <v>274</v>
      </c>
      <c r="C1770" s="570" t="s">
        <v>974</v>
      </c>
      <c r="D1770" s="526" t="s">
        <v>349</v>
      </c>
      <c r="E1770" s="526" t="s">
        <v>2100</v>
      </c>
      <c r="F1770" s="184" t="s">
        <v>497</v>
      </c>
      <c r="G1770" s="184" t="s">
        <v>286</v>
      </c>
      <c r="H1770" s="180" t="s">
        <v>223</v>
      </c>
      <c r="I1770" s="184" t="s">
        <v>111</v>
      </c>
      <c r="J1770" s="649">
        <v>10.5</v>
      </c>
      <c r="K1770" s="484"/>
      <c r="L1770" s="484"/>
      <c r="M1770" s="484"/>
      <c r="N1770" s="174" t="s">
        <v>223</v>
      </c>
      <c r="O1770" s="174"/>
      <c r="P1770" s="174">
        <v>0</v>
      </c>
      <c r="Q1770" s="174"/>
      <c r="R1770" s="175">
        <f t="shared" si="189"/>
        <v>0</v>
      </c>
      <c r="S1770" s="175">
        <f t="shared" si="190"/>
        <v>0</v>
      </c>
      <c r="T1770" s="175">
        <f t="shared" si="191"/>
        <v>0</v>
      </c>
      <c r="U1770" s="176">
        <f>IF(N1770="nio",0,IF(N1770&gt;0,VLOOKUP(H1770,'3-Productie normen'!A:S,VLOOKUP(N1770,'3-Productie normen'!S:T,2,FALSE),FALSE)))</f>
        <v>0</v>
      </c>
      <c r="V1770" s="176">
        <f t="shared" si="192"/>
        <v>0</v>
      </c>
      <c r="W1770" s="176">
        <f t="shared" si="193"/>
        <v>0</v>
      </c>
      <c r="X1770" s="176">
        <f t="shared" si="194"/>
        <v>0</v>
      </c>
      <c r="Y1770" s="666">
        <f>VLOOKUP(H1770,'3-Productie normen'!A:S,13,FALSE)</f>
        <v>0</v>
      </c>
      <c r="Z1770" s="177"/>
      <c r="AB1770" s="138">
        <f t="shared" si="195"/>
        <v>0</v>
      </c>
    </row>
    <row r="1771" spans="1:28" ht="14.1" customHeight="1">
      <c r="A1771" s="152">
        <v>1771</v>
      </c>
      <c r="B1771" s="171" t="s">
        <v>274</v>
      </c>
      <c r="C1771" s="570" t="s">
        <v>974</v>
      </c>
      <c r="D1771" s="526" t="s">
        <v>349</v>
      </c>
      <c r="E1771" s="526" t="s">
        <v>2101</v>
      </c>
      <c r="F1771" s="184" t="s">
        <v>498</v>
      </c>
      <c r="G1771" s="184" t="s">
        <v>286</v>
      </c>
      <c r="H1771" s="180" t="s">
        <v>223</v>
      </c>
      <c r="I1771" s="184" t="s">
        <v>111</v>
      </c>
      <c r="J1771" s="649">
        <v>20.399999999999999</v>
      </c>
      <c r="K1771" s="484"/>
      <c r="L1771" s="484"/>
      <c r="M1771" s="484"/>
      <c r="N1771" s="174" t="s">
        <v>223</v>
      </c>
      <c r="O1771" s="174"/>
      <c r="P1771" s="174">
        <v>0</v>
      </c>
      <c r="Q1771" s="174"/>
      <c r="R1771" s="175">
        <f t="shared" si="189"/>
        <v>0</v>
      </c>
      <c r="S1771" s="175">
        <f t="shared" si="190"/>
        <v>0</v>
      </c>
      <c r="T1771" s="175">
        <f t="shared" si="191"/>
        <v>0</v>
      </c>
      <c r="U1771" s="176">
        <f>IF(N1771="nio",0,IF(N1771&gt;0,VLOOKUP(H1771,'3-Productie normen'!A:S,VLOOKUP(N1771,'3-Productie normen'!S:T,2,FALSE),FALSE)))</f>
        <v>0</v>
      </c>
      <c r="V1771" s="176">
        <f t="shared" si="192"/>
        <v>0</v>
      </c>
      <c r="W1771" s="176">
        <f t="shared" si="193"/>
        <v>0</v>
      </c>
      <c r="X1771" s="176">
        <f t="shared" si="194"/>
        <v>0</v>
      </c>
      <c r="Y1771" s="666">
        <f>VLOOKUP(H1771,'3-Productie normen'!A:S,13,FALSE)</f>
        <v>0</v>
      </c>
      <c r="Z1771" s="177"/>
      <c r="AB1771" s="138">
        <f t="shared" si="195"/>
        <v>0</v>
      </c>
    </row>
    <row r="1772" spans="1:28" ht="14.1" customHeight="1">
      <c r="A1772" s="152">
        <v>1772</v>
      </c>
      <c r="B1772" s="171" t="s">
        <v>274</v>
      </c>
      <c r="C1772" s="570" t="s">
        <v>974</v>
      </c>
      <c r="D1772" s="526" t="s">
        <v>349</v>
      </c>
      <c r="E1772" s="526" t="s">
        <v>2102</v>
      </c>
      <c r="F1772" s="184" t="s">
        <v>499</v>
      </c>
      <c r="G1772" s="184" t="s">
        <v>233</v>
      </c>
      <c r="H1772" s="184" t="s">
        <v>1857</v>
      </c>
      <c r="I1772" s="184" t="s">
        <v>320</v>
      </c>
      <c r="J1772" s="649">
        <v>28.2</v>
      </c>
      <c r="K1772" s="484"/>
      <c r="L1772" s="484"/>
      <c r="M1772" s="484"/>
      <c r="N1772" s="174">
        <v>255</v>
      </c>
      <c r="O1772" s="174"/>
      <c r="P1772" s="174">
        <v>104</v>
      </c>
      <c r="Q1772" s="174"/>
      <c r="R1772" s="175" t="e">
        <f t="shared" si="189"/>
        <v>#DIV/0!</v>
      </c>
      <c r="S1772" s="175">
        <f t="shared" si="190"/>
        <v>0</v>
      </c>
      <c r="T1772" s="175" t="e">
        <f t="shared" si="191"/>
        <v>#DIV/0!</v>
      </c>
      <c r="U1772" s="176">
        <f>IF(N1772="nio",0,IF(N1772&gt;0,VLOOKUP(H1772,'3-Productie normen'!A:S,VLOOKUP(N1772,'3-Productie normen'!S:T,2,FALSE),FALSE)))</f>
        <v>0</v>
      </c>
      <c r="V1772" s="176">
        <f t="shared" si="192"/>
        <v>0</v>
      </c>
      <c r="W1772" s="176">
        <f t="shared" si="193"/>
        <v>0</v>
      </c>
      <c r="X1772" s="176">
        <f t="shared" si="194"/>
        <v>0</v>
      </c>
      <c r="Y1772" s="666">
        <f>VLOOKUP(H1772,'3-Productie normen'!A:S,13,FALSE)</f>
        <v>1</v>
      </c>
      <c r="Z1772" s="177"/>
      <c r="AB1772" s="138">
        <f t="shared" si="195"/>
        <v>10123.799999999999</v>
      </c>
    </row>
    <row r="1773" spans="1:28" ht="14.1" customHeight="1">
      <c r="A1773" s="152">
        <v>1773</v>
      </c>
      <c r="B1773" s="171" t="s">
        <v>274</v>
      </c>
      <c r="C1773" s="570" t="s">
        <v>974</v>
      </c>
      <c r="D1773" s="526" t="s">
        <v>349</v>
      </c>
      <c r="E1773" s="526" t="s">
        <v>2103</v>
      </c>
      <c r="F1773" s="184" t="s">
        <v>2104</v>
      </c>
      <c r="G1773" s="184" t="s">
        <v>335</v>
      </c>
      <c r="H1773" s="184" t="s">
        <v>18</v>
      </c>
      <c r="I1773" s="184" t="s">
        <v>113</v>
      </c>
      <c r="J1773" s="649">
        <v>3.8</v>
      </c>
      <c r="K1773" s="484"/>
      <c r="L1773" s="484"/>
      <c r="M1773" s="484"/>
      <c r="N1773" s="174">
        <v>255</v>
      </c>
      <c r="O1773" s="174"/>
      <c r="P1773" s="174">
        <v>104</v>
      </c>
      <c r="Q1773" s="174"/>
      <c r="R1773" s="175" t="e">
        <f t="shared" si="189"/>
        <v>#DIV/0!</v>
      </c>
      <c r="S1773" s="175">
        <f t="shared" si="190"/>
        <v>0</v>
      </c>
      <c r="T1773" s="175" t="e">
        <f t="shared" si="191"/>
        <v>#DIV/0!</v>
      </c>
      <c r="U1773" s="176">
        <f>IF(N1773="nio",0,IF(N1773&gt;0,VLOOKUP(H1773,'3-Productie normen'!A:S,VLOOKUP(N1773,'3-Productie normen'!S:T,2,FALSE),FALSE)))</f>
        <v>0</v>
      </c>
      <c r="V1773" s="176">
        <f t="shared" si="192"/>
        <v>0</v>
      </c>
      <c r="W1773" s="176">
        <f t="shared" si="193"/>
        <v>0</v>
      </c>
      <c r="X1773" s="176">
        <f t="shared" si="194"/>
        <v>0</v>
      </c>
      <c r="Y1773" s="666">
        <f>VLOOKUP(H1773,'3-Productie normen'!A:S,13,FALSE)</f>
        <v>3</v>
      </c>
      <c r="Z1773" s="177"/>
      <c r="AB1773" s="138">
        <f t="shared" si="195"/>
        <v>1364.2</v>
      </c>
    </row>
    <row r="1774" spans="1:28" ht="14.1" customHeight="1">
      <c r="A1774" s="152">
        <v>1774</v>
      </c>
      <c r="B1774" s="171" t="s">
        <v>274</v>
      </c>
      <c r="C1774" s="570" t="s">
        <v>974</v>
      </c>
      <c r="D1774" s="526" t="s">
        <v>349</v>
      </c>
      <c r="E1774" s="526" t="s">
        <v>2105</v>
      </c>
      <c r="F1774" s="184" t="s">
        <v>2106</v>
      </c>
      <c r="G1774" s="184" t="s">
        <v>335</v>
      </c>
      <c r="H1774" s="184" t="s">
        <v>18</v>
      </c>
      <c r="I1774" s="184" t="s">
        <v>113</v>
      </c>
      <c r="J1774" s="649">
        <v>3.8</v>
      </c>
      <c r="K1774" s="484"/>
      <c r="L1774" s="484"/>
      <c r="M1774" s="484"/>
      <c r="N1774" s="174">
        <v>255</v>
      </c>
      <c r="O1774" s="174"/>
      <c r="P1774" s="174">
        <v>104</v>
      </c>
      <c r="Q1774" s="174"/>
      <c r="R1774" s="175" t="e">
        <f t="shared" si="189"/>
        <v>#DIV/0!</v>
      </c>
      <c r="S1774" s="175">
        <f t="shared" si="190"/>
        <v>0</v>
      </c>
      <c r="T1774" s="175" t="e">
        <f t="shared" si="191"/>
        <v>#DIV/0!</v>
      </c>
      <c r="U1774" s="176">
        <f>IF(N1774="nio",0,IF(N1774&gt;0,VLOOKUP(H1774,'3-Productie normen'!A:S,VLOOKUP(N1774,'3-Productie normen'!S:T,2,FALSE),FALSE)))</f>
        <v>0</v>
      </c>
      <c r="V1774" s="176">
        <f t="shared" si="192"/>
        <v>0</v>
      </c>
      <c r="W1774" s="176">
        <f t="shared" si="193"/>
        <v>0</v>
      </c>
      <c r="X1774" s="176">
        <f t="shared" si="194"/>
        <v>0</v>
      </c>
      <c r="Y1774" s="666">
        <f>VLOOKUP(H1774,'3-Productie normen'!A:S,13,FALSE)</f>
        <v>3</v>
      </c>
      <c r="Z1774" s="177"/>
      <c r="AB1774" s="138">
        <f t="shared" si="195"/>
        <v>1364.2</v>
      </c>
    </row>
    <row r="1775" spans="1:28" ht="14.1" customHeight="1">
      <c r="A1775" s="152">
        <v>1775</v>
      </c>
      <c r="B1775" s="171" t="s">
        <v>274</v>
      </c>
      <c r="C1775" s="570" t="s">
        <v>974</v>
      </c>
      <c r="D1775" s="526" t="s">
        <v>349</v>
      </c>
      <c r="E1775" s="526" t="s">
        <v>2107</v>
      </c>
      <c r="F1775" s="184" t="s">
        <v>2108</v>
      </c>
      <c r="G1775" s="184" t="s">
        <v>335</v>
      </c>
      <c r="H1775" s="184" t="s">
        <v>18</v>
      </c>
      <c r="I1775" s="184" t="s">
        <v>113</v>
      </c>
      <c r="J1775" s="649">
        <v>3.8</v>
      </c>
      <c r="K1775" s="484"/>
      <c r="L1775" s="484"/>
      <c r="M1775" s="484"/>
      <c r="N1775" s="174">
        <v>255</v>
      </c>
      <c r="O1775" s="174"/>
      <c r="P1775" s="174">
        <v>104</v>
      </c>
      <c r="Q1775" s="174"/>
      <c r="R1775" s="175" t="e">
        <f t="shared" si="189"/>
        <v>#DIV/0!</v>
      </c>
      <c r="S1775" s="175">
        <f t="shared" si="190"/>
        <v>0</v>
      </c>
      <c r="T1775" s="175" t="e">
        <f t="shared" si="191"/>
        <v>#DIV/0!</v>
      </c>
      <c r="U1775" s="176">
        <f>IF(N1775="nio",0,IF(N1775&gt;0,VLOOKUP(H1775,'3-Productie normen'!A:S,VLOOKUP(N1775,'3-Productie normen'!S:T,2,FALSE),FALSE)))</f>
        <v>0</v>
      </c>
      <c r="V1775" s="176">
        <f t="shared" si="192"/>
        <v>0</v>
      </c>
      <c r="W1775" s="176">
        <f t="shared" si="193"/>
        <v>0</v>
      </c>
      <c r="X1775" s="176">
        <f t="shared" si="194"/>
        <v>0</v>
      </c>
      <c r="Y1775" s="666">
        <f>VLOOKUP(H1775,'3-Productie normen'!A:S,13,FALSE)</f>
        <v>3</v>
      </c>
      <c r="Z1775" s="177"/>
      <c r="AB1775" s="138">
        <f t="shared" si="195"/>
        <v>1364.2</v>
      </c>
    </row>
    <row r="1776" spans="1:28" ht="14.1" customHeight="1">
      <c r="A1776" s="152">
        <v>1776</v>
      </c>
      <c r="B1776" s="171" t="s">
        <v>274</v>
      </c>
      <c r="C1776" s="570" t="s">
        <v>974</v>
      </c>
      <c r="D1776" s="526" t="s">
        <v>349</v>
      </c>
      <c r="E1776" s="526" t="s">
        <v>2109</v>
      </c>
      <c r="F1776" s="184" t="s">
        <v>2110</v>
      </c>
      <c r="G1776" s="184" t="s">
        <v>335</v>
      </c>
      <c r="H1776" s="184" t="s">
        <v>18</v>
      </c>
      <c r="I1776" s="184" t="s">
        <v>113</v>
      </c>
      <c r="J1776" s="649">
        <v>3.8</v>
      </c>
      <c r="K1776" s="484"/>
      <c r="L1776" s="484"/>
      <c r="M1776" s="484"/>
      <c r="N1776" s="174">
        <v>255</v>
      </c>
      <c r="O1776" s="174"/>
      <c r="P1776" s="174">
        <v>104</v>
      </c>
      <c r="Q1776" s="174"/>
      <c r="R1776" s="175" t="e">
        <f t="shared" si="189"/>
        <v>#DIV/0!</v>
      </c>
      <c r="S1776" s="175">
        <f t="shared" si="190"/>
        <v>0</v>
      </c>
      <c r="T1776" s="175" t="e">
        <f t="shared" si="191"/>
        <v>#DIV/0!</v>
      </c>
      <c r="U1776" s="176">
        <f>IF(N1776="nio",0,IF(N1776&gt;0,VLOOKUP(H1776,'3-Productie normen'!A:S,VLOOKUP(N1776,'3-Productie normen'!S:T,2,FALSE),FALSE)))</f>
        <v>0</v>
      </c>
      <c r="V1776" s="176">
        <f t="shared" si="192"/>
        <v>0</v>
      </c>
      <c r="W1776" s="176">
        <f t="shared" si="193"/>
        <v>0</v>
      </c>
      <c r="X1776" s="176">
        <f t="shared" si="194"/>
        <v>0</v>
      </c>
      <c r="Y1776" s="666">
        <f>VLOOKUP(H1776,'3-Productie normen'!A:S,13,FALSE)</f>
        <v>3</v>
      </c>
      <c r="Z1776" s="177"/>
      <c r="AB1776" s="138">
        <f t="shared" si="195"/>
        <v>1364.2</v>
      </c>
    </row>
    <row r="1777" spans="1:28" ht="14.1" customHeight="1">
      <c r="A1777" s="152">
        <v>1777</v>
      </c>
      <c r="B1777" s="171" t="s">
        <v>274</v>
      </c>
      <c r="C1777" s="570" t="s">
        <v>974</v>
      </c>
      <c r="D1777" s="526" t="s">
        <v>349</v>
      </c>
      <c r="E1777" s="526" t="s">
        <v>2111</v>
      </c>
      <c r="F1777" s="184" t="s">
        <v>2112</v>
      </c>
      <c r="G1777" s="184" t="s">
        <v>335</v>
      </c>
      <c r="H1777" s="184" t="s">
        <v>18</v>
      </c>
      <c r="I1777" s="184" t="s">
        <v>113</v>
      </c>
      <c r="J1777" s="649">
        <v>3.8</v>
      </c>
      <c r="K1777" s="484"/>
      <c r="L1777" s="484"/>
      <c r="M1777" s="484"/>
      <c r="N1777" s="174">
        <v>255</v>
      </c>
      <c r="O1777" s="174"/>
      <c r="P1777" s="174">
        <v>104</v>
      </c>
      <c r="Q1777" s="174"/>
      <c r="R1777" s="175" t="e">
        <f t="shared" si="189"/>
        <v>#DIV/0!</v>
      </c>
      <c r="S1777" s="175">
        <f t="shared" si="190"/>
        <v>0</v>
      </c>
      <c r="T1777" s="175" t="e">
        <f t="shared" si="191"/>
        <v>#DIV/0!</v>
      </c>
      <c r="U1777" s="176">
        <f>IF(N1777="nio",0,IF(N1777&gt;0,VLOOKUP(H1777,'3-Productie normen'!A:S,VLOOKUP(N1777,'3-Productie normen'!S:T,2,FALSE),FALSE)))</f>
        <v>0</v>
      </c>
      <c r="V1777" s="176">
        <f t="shared" si="192"/>
        <v>0</v>
      </c>
      <c r="W1777" s="176">
        <f t="shared" si="193"/>
        <v>0</v>
      </c>
      <c r="X1777" s="176">
        <f t="shared" si="194"/>
        <v>0</v>
      </c>
      <c r="Y1777" s="666">
        <f>VLOOKUP(H1777,'3-Productie normen'!A:S,13,FALSE)</f>
        <v>3</v>
      </c>
      <c r="Z1777" s="177"/>
      <c r="AB1777" s="138">
        <f t="shared" si="195"/>
        <v>1364.2</v>
      </c>
    </row>
    <row r="1778" spans="1:28" ht="14.1" customHeight="1">
      <c r="A1778" s="152">
        <v>1778</v>
      </c>
      <c r="B1778" s="171" t="s">
        <v>274</v>
      </c>
      <c r="C1778" s="570" t="s">
        <v>974</v>
      </c>
      <c r="D1778" s="526" t="s">
        <v>349</v>
      </c>
      <c r="E1778" s="526" t="s">
        <v>2113</v>
      </c>
      <c r="F1778" s="184" t="s">
        <v>2114</v>
      </c>
      <c r="G1778" s="184" t="s">
        <v>335</v>
      </c>
      <c r="H1778" s="184" t="s">
        <v>18</v>
      </c>
      <c r="I1778" s="184" t="s">
        <v>113</v>
      </c>
      <c r="J1778" s="649">
        <v>3.8</v>
      </c>
      <c r="K1778" s="484"/>
      <c r="L1778" s="484"/>
      <c r="M1778" s="484"/>
      <c r="N1778" s="174">
        <v>255</v>
      </c>
      <c r="O1778" s="174"/>
      <c r="P1778" s="174">
        <v>104</v>
      </c>
      <c r="Q1778" s="174"/>
      <c r="R1778" s="175" t="e">
        <f t="shared" si="189"/>
        <v>#DIV/0!</v>
      </c>
      <c r="S1778" s="175">
        <f t="shared" si="190"/>
        <v>0</v>
      </c>
      <c r="T1778" s="175" t="e">
        <f t="shared" si="191"/>
        <v>#DIV/0!</v>
      </c>
      <c r="U1778" s="176">
        <f>IF(N1778="nio",0,IF(N1778&gt;0,VLOOKUP(H1778,'3-Productie normen'!A:S,VLOOKUP(N1778,'3-Productie normen'!S:T,2,FALSE),FALSE)))</f>
        <v>0</v>
      </c>
      <c r="V1778" s="176">
        <f t="shared" si="192"/>
        <v>0</v>
      </c>
      <c r="W1778" s="176">
        <f t="shared" si="193"/>
        <v>0</v>
      </c>
      <c r="X1778" s="176">
        <f t="shared" si="194"/>
        <v>0</v>
      </c>
      <c r="Y1778" s="666">
        <f>VLOOKUP(H1778,'3-Productie normen'!A:S,13,FALSE)</f>
        <v>3</v>
      </c>
      <c r="Z1778" s="177"/>
      <c r="AB1778" s="138">
        <f t="shared" si="195"/>
        <v>1364.2</v>
      </c>
    </row>
    <row r="1779" spans="1:28" ht="14.1" customHeight="1">
      <c r="A1779" s="152">
        <v>1779</v>
      </c>
      <c r="B1779" s="171" t="s">
        <v>274</v>
      </c>
      <c r="C1779" s="570" t="s">
        <v>974</v>
      </c>
      <c r="D1779" s="526" t="s">
        <v>349</v>
      </c>
      <c r="E1779" s="526" t="s">
        <v>2115</v>
      </c>
      <c r="F1779" s="184" t="s">
        <v>2116</v>
      </c>
      <c r="G1779" s="184" t="s">
        <v>393</v>
      </c>
      <c r="H1779" s="184" t="s">
        <v>458</v>
      </c>
      <c r="I1779" s="184" t="s">
        <v>111</v>
      </c>
      <c r="J1779" s="649">
        <v>17.2</v>
      </c>
      <c r="K1779" s="484"/>
      <c r="L1779" s="484"/>
      <c r="M1779" s="484"/>
      <c r="N1779" s="174">
        <v>1</v>
      </c>
      <c r="O1779" s="174"/>
      <c r="P1779" s="174">
        <v>0</v>
      </c>
      <c r="Q1779" s="174"/>
      <c r="R1779" s="175" t="e">
        <f t="shared" si="189"/>
        <v>#DIV/0!</v>
      </c>
      <c r="S1779" s="175">
        <f t="shared" si="190"/>
        <v>0</v>
      </c>
      <c r="T1779" s="175">
        <f t="shared" si="191"/>
        <v>0</v>
      </c>
      <c r="U1779" s="176">
        <f>IF(N1779="nio",0,IF(N1779&gt;0,VLOOKUP(H1779,'3-Productie normen'!A:S,VLOOKUP(N1779,'3-Productie normen'!S:T,2,FALSE),FALSE)))</f>
        <v>0</v>
      </c>
      <c r="V1779" s="176">
        <f t="shared" si="192"/>
        <v>0</v>
      </c>
      <c r="W1779" s="176">
        <f t="shared" si="193"/>
        <v>0</v>
      </c>
      <c r="X1779" s="176">
        <f t="shared" si="194"/>
        <v>0</v>
      </c>
      <c r="Y1779" s="666">
        <f>VLOOKUP(H1779,'3-Productie normen'!A:S,13,FALSE)</f>
        <v>5</v>
      </c>
      <c r="Z1779" s="177"/>
      <c r="AB1779" s="138">
        <f t="shared" si="195"/>
        <v>17.2</v>
      </c>
    </row>
    <row r="1780" spans="1:28" ht="14.1" customHeight="1">
      <c r="A1780" s="152">
        <v>1780</v>
      </c>
      <c r="B1780" s="171" t="s">
        <v>274</v>
      </c>
      <c r="C1780" s="570" t="s">
        <v>974</v>
      </c>
      <c r="D1780" s="526" t="s">
        <v>349</v>
      </c>
      <c r="E1780" s="526" t="s">
        <v>2117</v>
      </c>
      <c r="F1780" s="184" t="s">
        <v>393</v>
      </c>
      <c r="G1780" s="184" t="s">
        <v>393</v>
      </c>
      <c r="H1780" s="184" t="s">
        <v>458</v>
      </c>
      <c r="I1780" s="184" t="s">
        <v>111</v>
      </c>
      <c r="J1780" s="649">
        <v>1.7</v>
      </c>
      <c r="K1780" s="484"/>
      <c r="L1780" s="484"/>
      <c r="M1780" s="484"/>
      <c r="N1780" s="174">
        <v>1</v>
      </c>
      <c r="O1780" s="174"/>
      <c r="P1780" s="174">
        <v>0</v>
      </c>
      <c r="Q1780" s="174"/>
      <c r="R1780" s="175" t="e">
        <f t="shared" si="189"/>
        <v>#DIV/0!</v>
      </c>
      <c r="S1780" s="175">
        <f t="shared" si="190"/>
        <v>0</v>
      </c>
      <c r="T1780" s="175">
        <f t="shared" si="191"/>
        <v>0</v>
      </c>
      <c r="U1780" s="176">
        <f>IF(N1780="nio",0,IF(N1780&gt;0,VLOOKUP(H1780,'3-Productie normen'!A:S,VLOOKUP(N1780,'3-Productie normen'!S:T,2,FALSE),FALSE)))</f>
        <v>0</v>
      </c>
      <c r="V1780" s="176">
        <f t="shared" si="192"/>
        <v>0</v>
      </c>
      <c r="W1780" s="176">
        <f t="shared" si="193"/>
        <v>0</v>
      </c>
      <c r="X1780" s="176">
        <f t="shared" si="194"/>
        <v>0</v>
      </c>
      <c r="Y1780" s="666">
        <f>VLOOKUP(H1780,'3-Productie normen'!A:S,13,FALSE)</f>
        <v>5</v>
      </c>
      <c r="Z1780" s="177"/>
      <c r="AB1780" s="138">
        <f t="shared" si="195"/>
        <v>1.7</v>
      </c>
    </row>
    <row r="1781" spans="1:28" ht="14.1" customHeight="1">
      <c r="A1781" s="152">
        <v>1781</v>
      </c>
      <c r="B1781" s="171" t="s">
        <v>274</v>
      </c>
      <c r="C1781" s="570" t="s">
        <v>974</v>
      </c>
      <c r="D1781" s="526" t="s">
        <v>349</v>
      </c>
      <c r="E1781" s="526" t="s">
        <v>2118</v>
      </c>
      <c r="F1781" s="184" t="s">
        <v>393</v>
      </c>
      <c r="G1781" s="184" t="s">
        <v>393</v>
      </c>
      <c r="H1781" s="184" t="s">
        <v>458</v>
      </c>
      <c r="I1781" s="184" t="s">
        <v>111</v>
      </c>
      <c r="J1781" s="649">
        <v>8.6</v>
      </c>
      <c r="K1781" s="484"/>
      <c r="L1781" s="484"/>
      <c r="M1781" s="484"/>
      <c r="N1781" s="174">
        <v>1</v>
      </c>
      <c r="O1781" s="174"/>
      <c r="P1781" s="174">
        <v>0</v>
      </c>
      <c r="Q1781" s="174"/>
      <c r="R1781" s="175" t="e">
        <f t="shared" si="189"/>
        <v>#DIV/0!</v>
      </c>
      <c r="S1781" s="175">
        <f t="shared" si="190"/>
        <v>0</v>
      </c>
      <c r="T1781" s="175">
        <f t="shared" si="191"/>
        <v>0</v>
      </c>
      <c r="U1781" s="176">
        <f>IF(N1781="nio",0,IF(N1781&gt;0,VLOOKUP(H1781,'3-Productie normen'!A:S,VLOOKUP(N1781,'3-Productie normen'!S:T,2,FALSE),FALSE)))</f>
        <v>0</v>
      </c>
      <c r="V1781" s="176">
        <f t="shared" si="192"/>
        <v>0</v>
      </c>
      <c r="W1781" s="176">
        <f t="shared" si="193"/>
        <v>0</v>
      </c>
      <c r="X1781" s="176">
        <f t="shared" si="194"/>
        <v>0</v>
      </c>
      <c r="Y1781" s="666">
        <f>VLOOKUP(H1781,'3-Productie normen'!A:S,13,FALSE)</f>
        <v>5</v>
      </c>
      <c r="Z1781" s="177"/>
      <c r="AB1781" s="138">
        <f t="shared" si="195"/>
        <v>8.6</v>
      </c>
    </row>
    <row r="1782" spans="1:28" ht="14.1" customHeight="1">
      <c r="A1782" s="152">
        <v>1782</v>
      </c>
      <c r="B1782" s="171" t="s">
        <v>274</v>
      </c>
      <c r="C1782" s="570" t="s">
        <v>974</v>
      </c>
      <c r="D1782" s="526" t="s">
        <v>349</v>
      </c>
      <c r="E1782" s="526" t="s">
        <v>2119</v>
      </c>
      <c r="F1782" s="184" t="s">
        <v>500</v>
      </c>
      <c r="G1782" s="184" t="s">
        <v>233</v>
      </c>
      <c r="H1782" s="184" t="s">
        <v>1857</v>
      </c>
      <c r="I1782" s="184" t="s">
        <v>320</v>
      </c>
      <c r="J1782" s="649">
        <v>12.4</v>
      </c>
      <c r="K1782" s="484"/>
      <c r="L1782" s="484"/>
      <c r="M1782" s="484"/>
      <c r="N1782" s="174">
        <v>255</v>
      </c>
      <c r="O1782" s="174"/>
      <c r="P1782" s="174">
        <v>0</v>
      </c>
      <c r="Q1782" s="174"/>
      <c r="R1782" s="175" t="e">
        <f t="shared" si="189"/>
        <v>#DIV/0!</v>
      </c>
      <c r="S1782" s="175">
        <f t="shared" si="190"/>
        <v>0</v>
      </c>
      <c r="T1782" s="175">
        <f t="shared" si="191"/>
        <v>0</v>
      </c>
      <c r="U1782" s="176">
        <f>IF(N1782="nio",0,IF(N1782&gt;0,VLOOKUP(H1782,'3-Productie normen'!A:S,VLOOKUP(N1782,'3-Productie normen'!S:T,2,FALSE),FALSE)))</f>
        <v>0</v>
      </c>
      <c r="V1782" s="176">
        <f t="shared" si="192"/>
        <v>0</v>
      </c>
      <c r="W1782" s="176">
        <f t="shared" si="193"/>
        <v>0</v>
      </c>
      <c r="X1782" s="176">
        <f t="shared" si="194"/>
        <v>0</v>
      </c>
      <c r="Y1782" s="666">
        <f>VLOOKUP(H1782,'3-Productie normen'!A:S,13,FALSE)</f>
        <v>1</v>
      </c>
      <c r="Z1782" s="177"/>
      <c r="AB1782" s="138">
        <f t="shared" si="195"/>
        <v>3162</v>
      </c>
    </row>
    <row r="1783" spans="1:28" ht="14.1" customHeight="1">
      <c r="A1783" s="152">
        <v>1783</v>
      </c>
      <c r="B1783" s="171" t="s">
        <v>274</v>
      </c>
      <c r="C1783" s="570" t="s">
        <v>974</v>
      </c>
      <c r="D1783" s="526" t="s">
        <v>349</v>
      </c>
      <c r="E1783" s="526" t="s">
        <v>2120</v>
      </c>
      <c r="F1783" s="184" t="s">
        <v>501</v>
      </c>
      <c r="G1783" s="184" t="s">
        <v>502</v>
      </c>
      <c r="H1783" s="184" t="s">
        <v>234</v>
      </c>
      <c r="I1783" s="184" t="s">
        <v>320</v>
      </c>
      <c r="J1783" s="649">
        <v>35.299999999999997</v>
      </c>
      <c r="K1783" s="484"/>
      <c r="L1783" s="484"/>
      <c r="M1783" s="484"/>
      <c r="N1783" s="174">
        <v>255</v>
      </c>
      <c r="O1783" s="174"/>
      <c r="P1783" s="174">
        <v>104</v>
      </c>
      <c r="Q1783" s="174"/>
      <c r="R1783" s="175" t="e">
        <f t="shared" si="189"/>
        <v>#DIV/0!</v>
      </c>
      <c r="S1783" s="175">
        <f t="shared" si="190"/>
        <v>0</v>
      </c>
      <c r="T1783" s="175" t="e">
        <f t="shared" si="191"/>
        <v>#DIV/0!</v>
      </c>
      <c r="U1783" s="176">
        <f>IF(N1783="nio",0,IF(N1783&gt;0,VLOOKUP(H1783,'3-Productie normen'!A:S,VLOOKUP(N1783,'3-Productie normen'!S:T,2,FALSE),FALSE)))</f>
        <v>0</v>
      </c>
      <c r="V1783" s="176">
        <f t="shared" si="192"/>
        <v>0</v>
      </c>
      <c r="W1783" s="176">
        <f t="shared" si="193"/>
        <v>0</v>
      </c>
      <c r="X1783" s="176">
        <f t="shared" si="194"/>
        <v>0</v>
      </c>
      <c r="Y1783" s="666">
        <f>VLOOKUP(H1783,'3-Productie normen'!A:S,13,FALSE)</f>
        <v>1</v>
      </c>
      <c r="Z1783" s="177"/>
      <c r="AB1783" s="138">
        <f t="shared" si="195"/>
        <v>12672.699999999999</v>
      </c>
    </row>
    <row r="1784" spans="1:28" ht="14.1" customHeight="1">
      <c r="A1784" s="152">
        <v>1784</v>
      </c>
      <c r="B1784" s="171" t="s">
        <v>274</v>
      </c>
      <c r="C1784" s="570" t="s">
        <v>974</v>
      </c>
      <c r="D1784" s="526" t="s">
        <v>349</v>
      </c>
      <c r="E1784" s="526" t="s">
        <v>2121</v>
      </c>
      <c r="F1784" s="184" t="s">
        <v>483</v>
      </c>
      <c r="G1784" s="184" t="s">
        <v>286</v>
      </c>
      <c r="H1784" s="180" t="s">
        <v>223</v>
      </c>
      <c r="I1784" s="184"/>
      <c r="J1784" s="649">
        <v>3</v>
      </c>
      <c r="K1784" s="484"/>
      <c r="L1784" s="484"/>
      <c r="M1784" s="484"/>
      <c r="N1784" s="174" t="s">
        <v>223</v>
      </c>
      <c r="O1784" s="174"/>
      <c r="P1784" s="174">
        <v>0</v>
      </c>
      <c r="Q1784" s="174"/>
      <c r="R1784" s="175">
        <f t="shared" si="189"/>
        <v>0</v>
      </c>
      <c r="S1784" s="175">
        <f t="shared" si="190"/>
        <v>0</v>
      </c>
      <c r="T1784" s="175">
        <f t="shared" si="191"/>
        <v>0</v>
      </c>
      <c r="U1784" s="176">
        <f>IF(N1784="nio",0,IF(N1784&gt;0,VLOOKUP(H1784,'3-Productie normen'!A:S,VLOOKUP(N1784,'3-Productie normen'!S:T,2,FALSE),FALSE)))</f>
        <v>0</v>
      </c>
      <c r="V1784" s="176">
        <f t="shared" si="192"/>
        <v>0</v>
      </c>
      <c r="W1784" s="176">
        <f t="shared" si="193"/>
        <v>0</v>
      </c>
      <c r="X1784" s="176">
        <f t="shared" si="194"/>
        <v>0</v>
      </c>
      <c r="Y1784" s="666">
        <f>VLOOKUP(H1784,'3-Productie normen'!A:S,13,FALSE)</f>
        <v>0</v>
      </c>
      <c r="Z1784" s="177"/>
      <c r="AB1784" s="138">
        <f t="shared" si="195"/>
        <v>0</v>
      </c>
    </row>
    <row r="1785" spans="1:28" ht="14.1" customHeight="1">
      <c r="A1785" s="152">
        <v>1785</v>
      </c>
      <c r="B1785" s="171" t="s">
        <v>274</v>
      </c>
      <c r="C1785" s="570" t="s">
        <v>974</v>
      </c>
      <c r="D1785" s="526" t="s">
        <v>349</v>
      </c>
      <c r="E1785" s="526" t="s">
        <v>2122</v>
      </c>
      <c r="F1785" s="184" t="s">
        <v>503</v>
      </c>
      <c r="G1785" s="184" t="s">
        <v>286</v>
      </c>
      <c r="H1785" s="180" t="s">
        <v>223</v>
      </c>
      <c r="I1785" s="184"/>
      <c r="J1785" s="649">
        <v>0</v>
      </c>
      <c r="K1785" s="484"/>
      <c r="L1785" s="484"/>
      <c r="M1785" s="484"/>
      <c r="N1785" s="174" t="s">
        <v>223</v>
      </c>
      <c r="O1785" s="174"/>
      <c r="P1785" s="174">
        <v>0</v>
      </c>
      <c r="Q1785" s="174"/>
      <c r="R1785" s="175">
        <f t="shared" si="189"/>
        <v>0</v>
      </c>
      <c r="S1785" s="175">
        <f t="shared" si="190"/>
        <v>0</v>
      </c>
      <c r="T1785" s="175">
        <f t="shared" si="191"/>
        <v>0</v>
      </c>
      <c r="U1785" s="176">
        <f>IF(N1785="nio",0,IF(N1785&gt;0,VLOOKUP(H1785,'3-Productie normen'!A:S,VLOOKUP(N1785,'3-Productie normen'!S:T,2,FALSE),FALSE)))</f>
        <v>0</v>
      </c>
      <c r="V1785" s="176">
        <f t="shared" si="192"/>
        <v>0</v>
      </c>
      <c r="W1785" s="176">
        <f t="shared" si="193"/>
        <v>0</v>
      </c>
      <c r="X1785" s="176">
        <f t="shared" si="194"/>
        <v>0</v>
      </c>
      <c r="Y1785" s="666">
        <f>VLOOKUP(H1785,'3-Productie normen'!A:S,13,FALSE)</f>
        <v>0</v>
      </c>
      <c r="Z1785" s="177"/>
      <c r="AB1785" s="138">
        <f t="shared" si="195"/>
        <v>0</v>
      </c>
    </row>
    <row r="1786" spans="1:28" ht="14.1" customHeight="1">
      <c r="A1786" s="152">
        <v>1786</v>
      </c>
      <c r="B1786" s="171" t="s">
        <v>274</v>
      </c>
      <c r="C1786" s="570" t="s">
        <v>974</v>
      </c>
      <c r="D1786" s="526" t="s">
        <v>349</v>
      </c>
      <c r="E1786" s="526" t="s">
        <v>2123</v>
      </c>
      <c r="F1786" s="184" t="s">
        <v>504</v>
      </c>
      <c r="G1786" s="184" t="s">
        <v>286</v>
      </c>
      <c r="H1786" s="180" t="s">
        <v>223</v>
      </c>
      <c r="I1786" s="184"/>
      <c r="J1786" s="649">
        <v>91.8</v>
      </c>
      <c r="K1786" s="484"/>
      <c r="L1786" s="484"/>
      <c r="M1786" s="484"/>
      <c r="N1786" s="174" t="s">
        <v>223</v>
      </c>
      <c r="O1786" s="174"/>
      <c r="P1786" s="174">
        <v>0</v>
      </c>
      <c r="Q1786" s="174"/>
      <c r="R1786" s="175">
        <f t="shared" si="189"/>
        <v>0</v>
      </c>
      <c r="S1786" s="175">
        <f t="shared" si="190"/>
        <v>0</v>
      </c>
      <c r="T1786" s="175">
        <f t="shared" si="191"/>
        <v>0</v>
      </c>
      <c r="U1786" s="176">
        <f>IF(N1786="nio",0,IF(N1786&gt;0,VLOOKUP(H1786,'3-Productie normen'!A:S,VLOOKUP(N1786,'3-Productie normen'!S:T,2,FALSE),FALSE)))</f>
        <v>0</v>
      </c>
      <c r="V1786" s="176">
        <f t="shared" si="192"/>
        <v>0</v>
      </c>
      <c r="W1786" s="176">
        <f t="shared" si="193"/>
        <v>0</v>
      </c>
      <c r="X1786" s="176">
        <f t="shared" si="194"/>
        <v>0</v>
      </c>
      <c r="Y1786" s="666">
        <f>VLOOKUP(H1786,'3-Productie normen'!A:S,13,FALSE)</f>
        <v>0</v>
      </c>
      <c r="Z1786" s="177"/>
      <c r="AB1786" s="138">
        <f t="shared" si="195"/>
        <v>0</v>
      </c>
    </row>
    <row r="1787" spans="1:28" ht="14.1" customHeight="1">
      <c r="A1787" s="152">
        <v>1787</v>
      </c>
      <c r="B1787" s="171" t="s">
        <v>274</v>
      </c>
      <c r="C1787" s="570" t="s">
        <v>974</v>
      </c>
      <c r="D1787" s="526" t="s">
        <v>349</v>
      </c>
      <c r="E1787" s="526" t="s">
        <v>2124</v>
      </c>
      <c r="F1787" s="184" t="s">
        <v>505</v>
      </c>
      <c r="G1787" s="184" t="s">
        <v>316</v>
      </c>
      <c r="H1787" s="184" t="s">
        <v>1856</v>
      </c>
      <c r="I1787" s="184" t="s">
        <v>111</v>
      </c>
      <c r="J1787" s="649">
        <v>83.1</v>
      </c>
      <c r="K1787" s="484"/>
      <c r="L1787" s="484"/>
      <c r="M1787" s="484"/>
      <c r="N1787" s="174">
        <v>255</v>
      </c>
      <c r="O1787" s="174"/>
      <c r="P1787" s="174">
        <v>104</v>
      </c>
      <c r="Q1787" s="174"/>
      <c r="R1787" s="175" t="e">
        <f t="shared" si="189"/>
        <v>#DIV/0!</v>
      </c>
      <c r="S1787" s="175">
        <f t="shared" si="190"/>
        <v>0</v>
      </c>
      <c r="T1787" s="175" t="e">
        <f t="shared" si="191"/>
        <v>#DIV/0!</v>
      </c>
      <c r="U1787" s="176">
        <f>IF(N1787="nio",0,IF(N1787&gt;0,VLOOKUP(H1787,'3-Productie normen'!A:S,VLOOKUP(N1787,'3-Productie normen'!S:T,2,FALSE),FALSE)))</f>
        <v>0</v>
      </c>
      <c r="V1787" s="176">
        <f t="shared" si="192"/>
        <v>0</v>
      </c>
      <c r="W1787" s="176">
        <f t="shared" si="193"/>
        <v>0</v>
      </c>
      <c r="X1787" s="176">
        <f t="shared" si="194"/>
        <v>0</v>
      </c>
      <c r="Y1787" s="666">
        <f>VLOOKUP(H1787,'3-Productie normen'!A:S,13,FALSE)</f>
        <v>5</v>
      </c>
      <c r="Z1787" s="177"/>
      <c r="AB1787" s="138">
        <f t="shared" si="195"/>
        <v>29832.899999999998</v>
      </c>
    </row>
    <row r="1788" spans="1:28" ht="14.1" customHeight="1">
      <c r="A1788" s="152">
        <v>1788</v>
      </c>
      <c r="B1788" s="171" t="s">
        <v>274</v>
      </c>
      <c r="C1788" s="570" t="s">
        <v>974</v>
      </c>
      <c r="D1788" s="526" t="s">
        <v>349</v>
      </c>
      <c r="E1788" s="526" t="s">
        <v>2125</v>
      </c>
      <c r="F1788" s="184" t="s">
        <v>505</v>
      </c>
      <c r="G1788" s="184" t="s">
        <v>316</v>
      </c>
      <c r="H1788" s="184" t="s">
        <v>1856</v>
      </c>
      <c r="I1788" s="184" t="s">
        <v>111</v>
      </c>
      <c r="J1788" s="649">
        <v>18.2</v>
      </c>
      <c r="K1788" s="484"/>
      <c r="L1788" s="484"/>
      <c r="M1788" s="484"/>
      <c r="N1788" s="174">
        <v>255</v>
      </c>
      <c r="O1788" s="174"/>
      <c r="P1788" s="174">
        <v>104</v>
      </c>
      <c r="Q1788" s="174"/>
      <c r="R1788" s="175" t="e">
        <f t="shared" si="189"/>
        <v>#DIV/0!</v>
      </c>
      <c r="S1788" s="175">
        <f t="shared" si="190"/>
        <v>0</v>
      </c>
      <c r="T1788" s="175" t="e">
        <f t="shared" si="191"/>
        <v>#DIV/0!</v>
      </c>
      <c r="U1788" s="176">
        <f>IF(N1788="nio",0,IF(N1788&gt;0,VLOOKUP(H1788,'3-Productie normen'!A:S,VLOOKUP(N1788,'3-Productie normen'!S:T,2,FALSE),FALSE)))</f>
        <v>0</v>
      </c>
      <c r="V1788" s="176">
        <f t="shared" si="192"/>
        <v>0</v>
      </c>
      <c r="W1788" s="176">
        <f t="shared" si="193"/>
        <v>0</v>
      </c>
      <c r="X1788" s="176">
        <f t="shared" si="194"/>
        <v>0</v>
      </c>
      <c r="Y1788" s="666">
        <f>VLOOKUP(H1788,'3-Productie normen'!A:S,13,FALSE)</f>
        <v>5</v>
      </c>
      <c r="Z1788" s="177"/>
      <c r="AB1788" s="138">
        <f t="shared" si="195"/>
        <v>6533.8</v>
      </c>
    </row>
    <row r="1789" spans="1:28" ht="14.1" customHeight="1">
      <c r="A1789" s="152">
        <v>1789</v>
      </c>
      <c r="B1789" s="171" t="s">
        <v>274</v>
      </c>
      <c r="C1789" s="570" t="s">
        <v>974</v>
      </c>
      <c r="D1789" s="526" t="s">
        <v>349</v>
      </c>
      <c r="E1789" s="526" t="s">
        <v>2126</v>
      </c>
      <c r="F1789" s="184" t="s">
        <v>505</v>
      </c>
      <c r="G1789" s="184" t="s">
        <v>316</v>
      </c>
      <c r="H1789" s="184" t="s">
        <v>1856</v>
      </c>
      <c r="I1789" s="184" t="s">
        <v>111</v>
      </c>
      <c r="J1789" s="649">
        <v>16.5</v>
      </c>
      <c r="K1789" s="484"/>
      <c r="L1789" s="484"/>
      <c r="M1789" s="484"/>
      <c r="N1789" s="174">
        <v>255</v>
      </c>
      <c r="O1789" s="174"/>
      <c r="P1789" s="174">
        <v>104</v>
      </c>
      <c r="Q1789" s="174"/>
      <c r="R1789" s="175" t="e">
        <f t="shared" si="189"/>
        <v>#DIV/0!</v>
      </c>
      <c r="S1789" s="175">
        <f t="shared" si="190"/>
        <v>0</v>
      </c>
      <c r="T1789" s="175" t="e">
        <f t="shared" si="191"/>
        <v>#DIV/0!</v>
      </c>
      <c r="U1789" s="176">
        <f>IF(N1789="nio",0,IF(N1789&gt;0,VLOOKUP(H1789,'3-Productie normen'!A:S,VLOOKUP(N1789,'3-Productie normen'!S:T,2,FALSE),FALSE)))</f>
        <v>0</v>
      </c>
      <c r="V1789" s="176">
        <f t="shared" si="192"/>
        <v>0</v>
      </c>
      <c r="W1789" s="176">
        <f t="shared" si="193"/>
        <v>0</v>
      </c>
      <c r="X1789" s="176">
        <f t="shared" si="194"/>
        <v>0</v>
      </c>
      <c r="Y1789" s="666">
        <f>VLOOKUP(H1789,'3-Productie normen'!A:S,13,FALSE)</f>
        <v>5</v>
      </c>
      <c r="Z1789" s="177"/>
      <c r="AB1789" s="138">
        <f t="shared" si="195"/>
        <v>5923.5</v>
      </c>
    </row>
    <row r="1790" spans="1:28" ht="14.1" customHeight="1">
      <c r="A1790" s="152">
        <v>1790</v>
      </c>
      <c r="B1790" s="171" t="s">
        <v>274</v>
      </c>
      <c r="C1790" s="570" t="s">
        <v>974</v>
      </c>
      <c r="D1790" s="526" t="s">
        <v>349</v>
      </c>
      <c r="E1790" s="526" t="s">
        <v>2127</v>
      </c>
      <c r="F1790" s="184" t="s">
        <v>465</v>
      </c>
      <c r="G1790" s="184" t="s">
        <v>368</v>
      </c>
      <c r="H1790" s="184" t="s">
        <v>368</v>
      </c>
      <c r="I1790" s="184" t="s">
        <v>111</v>
      </c>
      <c r="J1790" s="649">
        <v>12.3</v>
      </c>
      <c r="K1790" s="484"/>
      <c r="L1790" s="484"/>
      <c r="M1790" s="484"/>
      <c r="N1790" s="174">
        <v>255</v>
      </c>
      <c r="O1790" s="174"/>
      <c r="P1790" s="174">
        <v>104</v>
      </c>
      <c r="Q1790" s="174"/>
      <c r="R1790" s="175" t="e">
        <f t="shared" si="189"/>
        <v>#DIV/0!</v>
      </c>
      <c r="S1790" s="175">
        <f t="shared" si="190"/>
        <v>0</v>
      </c>
      <c r="T1790" s="175" t="e">
        <f t="shared" si="191"/>
        <v>#DIV/0!</v>
      </c>
      <c r="U1790" s="176">
        <f>IF(N1790="nio",0,IF(N1790&gt;0,VLOOKUP(H1790,'3-Productie normen'!A:S,VLOOKUP(N1790,'3-Productie normen'!S:T,2,FALSE),FALSE)))</f>
        <v>0</v>
      </c>
      <c r="V1790" s="176">
        <f t="shared" si="192"/>
        <v>0</v>
      </c>
      <c r="W1790" s="176">
        <f t="shared" si="193"/>
        <v>0</v>
      </c>
      <c r="X1790" s="176">
        <f t="shared" si="194"/>
        <v>0</v>
      </c>
      <c r="Y1790" s="666">
        <f>VLOOKUP(H1790,'3-Productie normen'!A:S,13,FALSE)</f>
        <v>5</v>
      </c>
      <c r="Z1790" s="177"/>
      <c r="AB1790" s="138">
        <f t="shared" si="195"/>
        <v>4415.7</v>
      </c>
    </row>
    <row r="1791" spans="1:28" ht="14.1" customHeight="1">
      <c r="A1791" s="152">
        <v>1791</v>
      </c>
      <c r="B1791" s="171" t="s">
        <v>274</v>
      </c>
      <c r="C1791" s="570" t="s">
        <v>974</v>
      </c>
      <c r="D1791" s="526" t="s">
        <v>349</v>
      </c>
      <c r="E1791" s="526" t="s">
        <v>2128</v>
      </c>
      <c r="F1791" s="184" t="s">
        <v>401</v>
      </c>
      <c r="G1791" s="184" t="s">
        <v>368</v>
      </c>
      <c r="H1791" s="184" t="s">
        <v>368</v>
      </c>
      <c r="I1791" s="184" t="s">
        <v>111</v>
      </c>
      <c r="J1791" s="649">
        <v>12.3</v>
      </c>
      <c r="K1791" s="484"/>
      <c r="L1791" s="484"/>
      <c r="M1791" s="484"/>
      <c r="N1791" s="174">
        <v>255</v>
      </c>
      <c r="O1791" s="174"/>
      <c r="P1791" s="174">
        <v>104</v>
      </c>
      <c r="Q1791" s="174"/>
      <c r="R1791" s="175" t="e">
        <f t="shared" si="189"/>
        <v>#DIV/0!</v>
      </c>
      <c r="S1791" s="175">
        <f t="shared" si="190"/>
        <v>0</v>
      </c>
      <c r="T1791" s="175" t="e">
        <f t="shared" si="191"/>
        <v>#DIV/0!</v>
      </c>
      <c r="U1791" s="176">
        <f>IF(N1791="nio",0,IF(N1791&gt;0,VLOOKUP(H1791,'3-Productie normen'!A:S,VLOOKUP(N1791,'3-Productie normen'!S:T,2,FALSE),FALSE)))</f>
        <v>0</v>
      </c>
      <c r="V1791" s="176">
        <f t="shared" si="192"/>
        <v>0</v>
      </c>
      <c r="W1791" s="176">
        <f t="shared" si="193"/>
        <v>0</v>
      </c>
      <c r="X1791" s="176">
        <f t="shared" si="194"/>
        <v>0</v>
      </c>
      <c r="Y1791" s="666">
        <f>VLOOKUP(H1791,'3-Productie normen'!A:S,13,FALSE)</f>
        <v>5</v>
      </c>
      <c r="Z1791" s="177"/>
      <c r="AB1791" s="138">
        <f t="shared" si="195"/>
        <v>4415.7</v>
      </c>
    </row>
    <row r="1792" spans="1:28" ht="14.1" customHeight="1">
      <c r="A1792" s="152">
        <v>1792</v>
      </c>
      <c r="B1792" s="171" t="s">
        <v>274</v>
      </c>
      <c r="C1792" s="570" t="s">
        <v>974</v>
      </c>
      <c r="D1792" s="526" t="s">
        <v>349</v>
      </c>
      <c r="E1792" s="526" t="s">
        <v>2129</v>
      </c>
      <c r="F1792" s="184" t="s">
        <v>401</v>
      </c>
      <c r="G1792" s="184" t="s">
        <v>368</v>
      </c>
      <c r="H1792" s="184" t="s">
        <v>368</v>
      </c>
      <c r="I1792" s="184" t="s">
        <v>111</v>
      </c>
      <c r="J1792" s="649">
        <v>11.2</v>
      </c>
      <c r="K1792" s="484"/>
      <c r="L1792" s="484"/>
      <c r="M1792" s="484"/>
      <c r="N1792" s="174">
        <v>255</v>
      </c>
      <c r="O1792" s="174"/>
      <c r="P1792" s="174">
        <v>104</v>
      </c>
      <c r="Q1792" s="174"/>
      <c r="R1792" s="175" t="e">
        <f t="shared" si="189"/>
        <v>#DIV/0!</v>
      </c>
      <c r="S1792" s="175">
        <f t="shared" si="190"/>
        <v>0</v>
      </c>
      <c r="T1792" s="175" t="e">
        <f t="shared" si="191"/>
        <v>#DIV/0!</v>
      </c>
      <c r="U1792" s="176">
        <f>IF(N1792="nio",0,IF(N1792&gt;0,VLOOKUP(H1792,'3-Productie normen'!A:S,VLOOKUP(N1792,'3-Productie normen'!S:T,2,FALSE),FALSE)))</f>
        <v>0</v>
      </c>
      <c r="V1792" s="176">
        <f t="shared" si="192"/>
        <v>0</v>
      </c>
      <c r="W1792" s="176">
        <f t="shared" si="193"/>
        <v>0</v>
      </c>
      <c r="X1792" s="176">
        <f t="shared" si="194"/>
        <v>0</v>
      </c>
      <c r="Y1792" s="666">
        <f>VLOOKUP(H1792,'3-Productie normen'!A:S,13,FALSE)</f>
        <v>5</v>
      </c>
      <c r="Z1792" s="177"/>
      <c r="AB1792" s="138">
        <f t="shared" si="195"/>
        <v>4020.7999999999997</v>
      </c>
    </row>
    <row r="1793" spans="1:28" ht="14.1" customHeight="1">
      <c r="A1793" s="152">
        <v>1793</v>
      </c>
      <c r="B1793" s="171" t="s">
        <v>274</v>
      </c>
      <c r="C1793" s="570" t="s">
        <v>974</v>
      </c>
      <c r="D1793" s="526" t="s">
        <v>349</v>
      </c>
      <c r="E1793" s="526" t="s">
        <v>2130</v>
      </c>
      <c r="F1793" s="184" t="s">
        <v>401</v>
      </c>
      <c r="G1793" s="184" t="s">
        <v>368</v>
      </c>
      <c r="H1793" s="184" t="s">
        <v>368</v>
      </c>
      <c r="I1793" s="184" t="s">
        <v>111</v>
      </c>
      <c r="J1793" s="649">
        <v>29.6</v>
      </c>
      <c r="K1793" s="484"/>
      <c r="L1793" s="484"/>
      <c r="M1793" s="484"/>
      <c r="N1793" s="174">
        <v>255</v>
      </c>
      <c r="O1793" s="174"/>
      <c r="P1793" s="174">
        <v>104</v>
      </c>
      <c r="Q1793" s="174"/>
      <c r="R1793" s="175" t="e">
        <f t="shared" si="189"/>
        <v>#DIV/0!</v>
      </c>
      <c r="S1793" s="175">
        <f t="shared" si="190"/>
        <v>0</v>
      </c>
      <c r="T1793" s="175" t="e">
        <f t="shared" si="191"/>
        <v>#DIV/0!</v>
      </c>
      <c r="U1793" s="176">
        <f>IF(N1793="nio",0,IF(N1793&gt;0,VLOOKUP(H1793,'3-Productie normen'!A:S,VLOOKUP(N1793,'3-Productie normen'!S:T,2,FALSE),FALSE)))</f>
        <v>0</v>
      </c>
      <c r="V1793" s="176">
        <f t="shared" si="192"/>
        <v>0</v>
      </c>
      <c r="W1793" s="176">
        <f t="shared" si="193"/>
        <v>0</v>
      </c>
      <c r="X1793" s="176">
        <f t="shared" si="194"/>
        <v>0</v>
      </c>
      <c r="Y1793" s="666">
        <f>VLOOKUP(H1793,'3-Productie normen'!A:S,13,FALSE)</f>
        <v>5</v>
      </c>
      <c r="Z1793" s="177"/>
      <c r="AB1793" s="138">
        <f t="shared" si="195"/>
        <v>10626.4</v>
      </c>
    </row>
    <row r="1794" spans="1:28" ht="14.1" customHeight="1">
      <c r="A1794" s="152">
        <v>1794</v>
      </c>
      <c r="B1794" s="171" t="s">
        <v>274</v>
      </c>
      <c r="C1794" s="570" t="s">
        <v>974</v>
      </c>
      <c r="D1794" s="526" t="s">
        <v>349</v>
      </c>
      <c r="E1794" s="526" t="s">
        <v>2131</v>
      </c>
      <c r="F1794" s="184" t="s">
        <v>401</v>
      </c>
      <c r="G1794" s="184" t="s">
        <v>368</v>
      </c>
      <c r="H1794" s="184" t="s">
        <v>368</v>
      </c>
      <c r="I1794" s="184" t="s">
        <v>111</v>
      </c>
      <c r="J1794" s="649">
        <v>6.8</v>
      </c>
      <c r="K1794" s="484"/>
      <c r="L1794" s="484"/>
      <c r="M1794" s="484"/>
      <c r="N1794" s="174">
        <v>255</v>
      </c>
      <c r="O1794" s="174"/>
      <c r="P1794" s="174">
        <v>104</v>
      </c>
      <c r="Q1794" s="174"/>
      <c r="R1794" s="175" t="e">
        <f t="shared" si="189"/>
        <v>#DIV/0!</v>
      </c>
      <c r="S1794" s="175">
        <f t="shared" si="190"/>
        <v>0</v>
      </c>
      <c r="T1794" s="175" t="e">
        <f t="shared" si="191"/>
        <v>#DIV/0!</v>
      </c>
      <c r="U1794" s="176">
        <f>IF(N1794="nio",0,IF(N1794&gt;0,VLOOKUP(H1794,'3-Productie normen'!A:S,VLOOKUP(N1794,'3-Productie normen'!S:T,2,FALSE),FALSE)))</f>
        <v>0</v>
      </c>
      <c r="V1794" s="176">
        <f t="shared" si="192"/>
        <v>0</v>
      </c>
      <c r="W1794" s="176">
        <f t="shared" si="193"/>
        <v>0</v>
      </c>
      <c r="X1794" s="176">
        <f t="shared" si="194"/>
        <v>0</v>
      </c>
      <c r="Y1794" s="666">
        <f>VLOOKUP(H1794,'3-Productie normen'!A:S,13,FALSE)</f>
        <v>5</v>
      </c>
      <c r="Z1794" s="177"/>
      <c r="AB1794" s="138">
        <f t="shared" si="195"/>
        <v>2441.1999999999998</v>
      </c>
    </row>
    <row r="1795" spans="1:28" ht="14.1" customHeight="1">
      <c r="A1795" s="152">
        <v>1795</v>
      </c>
      <c r="B1795" s="171" t="s">
        <v>274</v>
      </c>
      <c r="C1795" s="570" t="s">
        <v>974</v>
      </c>
      <c r="D1795" s="526" t="s">
        <v>349</v>
      </c>
      <c r="E1795" s="526" t="s">
        <v>2132</v>
      </c>
      <c r="F1795" s="184" t="s">
        <v>402</v>
      </c>
      <c r="G1795" s="184" t="s">
        <v>286</v>
      </c>
      <c r="H1795" s="180" t="s">
        <v>223</v>
      </c>
      <c r="I1795" s="184"/>
      <c r="J1795" s="649">
        <v>0</v>
      </c>
      <c r="K1795" s="484"/>
      <c r="L1795" s="484"/>
      <c r="M1795" s="484"/>
      <c r="N1795" s="174" t="s">
        <v>223</v>
      </c>
      <c r="O1795" s="174"/>
      <c r="P1795" s="174">
        <v>0</v>
      </c>
      <c r="Q1795" s="174"/>
      <c r="R1795" s="175">
        <f t="shared" si="189"/>
        <v>0</v>
      </c>
      <c r="S1795" s="175">
        <f t="shared" si="190"/>
        <v>0</v>
      </c>
      <c r="T1795" s="175">
        <f t="shared" si="191"/>
        <v>0</v>
      </c>
      <c r="U1795" s="176">
        <f>IF(N1795="nio",0,IF(N1795&gt;0,VLOOKUP(H1795,'3-Productie normen'!A:S,VLOOKUP(N1795,'3-Productie normen'!S:T,2,FALSE),FALSE)))</f>
        <v>0</v>
      </c>
      <c r="V1795" s="176">
        <f t="shared" si="192"/>
        <v>0</v>
      </c>
      <c r="W1795" s="176">
        <f t="shared" si="193"/>
        <v>0</v>
      </c>
      <c r="X1795" s="176">
        <f t="shared" si="194"/>
        <v>0</v>
      </c>
      <c r="Y1795" s="666">
        <f>VLOOKUP(H1795,'3-Productie normen'!A:S,13,FALSE)</f>
        <v>0</v>
      </c>
      <c r="Z1795" s="177"/>
      <c r="AB1795" s="138">
        <f t="shared" si="195"/>
        <v>0</v>
      </c>
    </row>
    <row r="1796" spans="1:28" ht="14.1" customHeight="1">
      <c r="A1796" s="152">
        <v>1796</v>
      </c>
      <c r="B1796" s="171" t="s">
        <v>274</v>
      </c>
      <c r="C1796" s="570" t="s">
        <v>974</v>
      </c>
      <c r="D1796" s="526" t="s">
        <v>349</v>
      </c>
      <c r="E1796" s="526" t="s">
        <v>2133</v>
      </c>
      <c r="F1796" s="184" t="s">
        <v>402</v>
      </c>
      <c r="G1796" s="184" t="s">
        <v>286</v>
      </c>
      <c r="H1796" s="180" t="s">
        <v>223</v>
      </c>
      <c r="I1796" s="184"/>
      <c r="J1796" s="649">
        <v>0</v>
      </c>
      <c r="K1796" s="484"/>
      <c r="L1796" s="484"/>
      <c r="M1796" s="484"/>
      <c r="N1796" s="174" t="s">
        <v>223</v>
      </c>
      <c r="O1796" s="174"/>
      <c r="P1796" s="174">
        <v>0</v>
      </c>
      <c r="Q1796" s="174"/>
      <c r="R1796" s="175">
        <f t="shared" si="189"/>
        <v>0</v>
      </c>
      <c r="S1796" s="175">
        <f t="shared" si="190"/>
        <v>0</v>
      </c>
      <c r="T1796" s="175">
        <f t="shared" si="191"/>
        <v>0</v>
      </c>
      <c r="U1796" s="176">
        <f>IF(N1796="nio",0,IF(N1796&gt;0,VLOOKUP(H1796,'3-Productie normen'!A:S,VLOOKUP(N1796,'3-Productie normen'!S:T,2,FALSE),FALSE)))</f>
        <v>0</v>
      </c>
      <c r="V1796" s="176">
        <f t="shared" si="192"/>
        <v>0</v>
      </c>
      <c r="W1796" s="176">
        <f t="shared" si="193"/>
        <v>0</v>
      </c>
      <c r="X1796" s="176">
        <f t="shared" si="194"/>
        <v>0</v>
      </c>
      <c r="Y1796" s="666">
        <f>VLOOKUP(H1796,'3-Productie normen'!A:S,13,FALSE)</f>
        <v>0</v>
      </c>
      <c r="Z1796" s="177"/>
      <c r="AB1796" s="138">
        <f t="shared" si="195"/>
        <v>0</v>
      </c>
    </row>
    <row r="1797" spans="1:28" ht="14.1" customHeight="1">
      <c r="A1797" s="152">
        <v>1797</v>
      </c>
      <c r="B1797" s="171" t="s">
        <v>274</v>
      </c>
      <c r="C1797" s="570" t="s">
        <v>974</v>
      </c>
      <c r="D1797" s="526" t="s">
        <v>279</v>
      </c>
      <c r="E1797" s="526" t="s">
        <v>506</v>
      </c>
      <c r="F1797" s="184" t="s">
        <v>507</v>
      </c>
      <c r="G1797" s="184" t="s">
        <v>286</v>
      </c>
      <c r="H1797" s="180" t="s">
        <v>223</v>
      </c>
      <c r="I1797" s="184"/>
      <c r="J1797" s="649">
        <v>0</v>
      </c>
      <c r="K1797" s="484"/>
      <c r="L1797" s="484"/>
      <c r="M1797" s="484"/>
      <c r="N1797" s="174" t="s">
        <v>223</v>
      </c>
      <c r="O1797" s="174"/>
      <c r="P1797" s="174">
        <v>0</v>
      </c>
      <c r="Q1797" s="174"/>
      <c r="R1797" s="175">
        <f t="shared" si="189"/>
        <v>0</v>
      </c>
      <c r="S1797" s="175">
        <f t="shared" si="190"/>
        <v>0</v>
      </c>
      <c r="T1797" s="175">
        <f t="shared" si="191"/>
        <v>0</v>
      </c>
      <c r="U1797" s="176">
        <f>IF(N1797="nio",0,IF(N1797&gt;0,VLOOKUP(H1797,'3-Productie normen'!A:S,VLOOKUP(N1797,'3-Productie normen'!S:T,2,FALSE),FALSE)))</f>
        <v>0</v>
      </c>
      <c r="V1797" s="176">
        <f t="shared" si="192"/>
        <v>0</v>
      </c>
      <c r="W1797" s="176">
        <f t="shared" si="193"/>
        <v>0</v>
      </c>
      <c r="X1797" s="176">
        <f t="shared" si="194"/>
        <v>0</v>
      </c>
      <c r="Y1797" s="666">
        <f>VLOOKUP(H1797,'3-Productie normen'!A:S,13,FALSE)</f>
        <v>0</v>
      </c>
      <c r="Z1797" s="177"/>
      <c r="AB1797" s="138">
        <f t="shared" si="195"/>
        <v>0</v>
      </c>
    </row>
    <row r="1798" spans="1:28" ht="14.1" customHeight="1">
      <c r="A1798" s="152">
        <v>1798</v>
      </c>
      <c r="B1798" s="171" t="s">
        <v>274</v>
      </c>
      <c r="C1798" s="570" t="s">
        <v>974</v>
      </c>
      <c r="D1798" s="526" t="s">
        <v>279</v>
      </c>
      <c r="E1798" s="526" t="s">
        <v>508</v>
      </c>
      <c r="F1798" s="184" t="s">
        <v>509</v>
      </c>
      <c r="G1798" s="184" t="s">
        <v>316</v>
      </c>
      <c r="H1798" s="184" t="s">
        <v>1856</v>
      </c>
      <c r="I1798" s="184" t="s">
        <v>2134</v>
      </c>
      <c r="J1798" s="649">
        <v>100.9</v>
      </c>
      <c r="K1798" s="484"/>
      <c r="L1798" s="484"/>
      <c r="M1798" s="484"/>
      <c r="N1798" s="174">
        <v>255</v>
      </c>
      <c r="O1798" s="174"/>
      <c r="P1798" s="174">
        <v>104</v>
      </c>
      <c r="Q1798" s="174"/>
      <c r="R1798" s="175" t="e">
        <f t="shared" si="189"/>
        <v>#DIV/0!</v>
      </c>
      <c r="S1798" s="175">
        <f t="shared" si="190"/>
        <v>0</v>
      </c>
      <c r="T1798" s="175" t="e">
        <f t="shared" si="191"/>
        <v>#DIV/0!</v>
      </c>
      <c r="U1798" s="176">
        <f>IF(N1798="nio",0,IF(N1798&gt;0,VLOOKUP(H1798,'3-Productie normen'!A:S,VLOOKUP(N1798,'3-Productie normen'!S:T,2,FALSE),FALSE)))</f>
        <v>0</v>
      </c>
      <c r="V1798" s="176">
        <f t="shared" si="192"/>
        <v>0</v>
      </c>
      <c r="W1798" s="176">
        <f t="shared" si="193"/>
        <v>0</v>
      </c>
      <c r="X1798" s="176">
        <f t="shared" si="194"/>
        <v>0</v>
      </c>
      <c r="Y1798" s="666">
        <f>VLOOKUP(H1798,'3-Productie normen'!A:S,13,FALSE)</f>
        <v>5</v>
      </c>
      <c r="Z1798" s="177"/>
      <c r="AB1798" s="138">
        <f t="shared" si="195"/>
        <v>36223.1</v>
      </c>
    </row>
    <row r="1799" spans="1:28" ht="14.1" customHeight="1">
      <c r="A1799" s="152">
        <v>1799</v>
      </c>
      <c r="B1799" s="171" t="s">
        <v>274</v>
      </c>
      <c r="C1799" s="570" t="s">
        <v>974</v>
      </c>
      <c r="D1799" s="526" t="s">
        <v>279</v>
      </c>
      <c r="E1799" s="526" t="s">
        <v>510</v>
      </c>
      <c r="F1799" s="184" t="s">
        <v>511</v>
      </c>
      <c r="G1799" s="184" t="s">
        <v>286</v>
      </c>
      <c r="H1799" s="180" t="s">
        <v>223</v>
      </c>
      <c r="I1799" s="184"/>
      <c r="J1799" s="649">
        <v>15.7</v>
      </c>
      <c r="K1799" s="484"/>
      <c r="L1799" s="484"/>
      <c r="M1799" s="484"/>
      <c r="N1799" s="174" t="s">
        <v>223</v>
      </c>
      <c r="O1799" s="174"/>
      <c r="P1799" s="174">
        <v>0</v>
      </c>
      <c r="Q1799" s="174"/>
      <c r="R1799" s="175">
        <f t="shared" si="189"/>
        <v>0</v>
      </c>
      <c r="S1799" s="175">
        <f t="shared" si="190"/>
        <v>0</v>
      </c>
      <c r="T1799" s="175">
        <f t="shared" si="191"/>
        <v>0</v>
      </c>
      <c r="U1799" s="176">
        <f>IF(N1799="nio",0,IF(N1799&gt;0,VLOOKUP(H1799,'3-Productie normen'!A:S,VLOOKUP(N1799,'3-Productie normen'!S:T,2,FALSE),FALSE)))</f>
        <v>0</v>
      </c>
      <c r="V1799" s="176">
        <f t="shared" si="192"/>
        <v>0</v>
      </c>
      <c r="W1799" s="176">
        <f t="shared" si="193"/>
        <v>0</v>
      </c>
      <c r="X1799" s="176">
        <f t="shared" si="194"/>
        <v>0</v>
      </c>
      <c r="Y1799" s="666">
        <f>VLOOKUP(H1799,'3-Productie normen'!A:S,13,FALSE)</f>
        <v>0</v>
      </c>
      <c r="Z1799" s="177"/>
      <c r="AB1799" s="138">
        <f t="shared" si="195"/>
        <v>0</v>
      </c>
    </row>
    <row r="1800" spans="1:28" ht="14.1" customHeight="1">
      <c r="A1800" s="152">
        <v>1800</v>
      </c>
      <c r="B1800" s="171" t="s">
        <v>274</v>
      </c>
      <c r="C1800" s="570" t="s">
        <v>974</v>
      </c>
      <c r="D1800" s="526" t="s">
        <v>279</v>
      </c>
      <c r="E1800" s="526" t="s">
        <v>512</v>
      </c>
      <c r="F1800" s="184" t="s">
        <v>2135</v>
      </c>
      <c r="G1800" s="184" t="s">
        <v>233</v>
      </c>
      <c r="H1800" s="184" t="s">
        <v>1857</v>
      </c>
      <c r="I1800" s="184" t="s">
        <v>111</v>
      </c>
      <c r="J1800" s="649">
        <v>43.8</v>
      </c>
      <c r="K1800" s="484"/>
      <c r="L1800" s="484"/>
      <c r="M1800" s="484"/>
      <c r="N1800" s="174">
        <v>255</v>
      </c>
      <c r="O1800" s="174"/>
      <c r="P1800" s="174">
        <v>0</v>
      </c>
      <c r="Q1800" s="174"/>
      <c r="R1800" s="175" t="e">
        <f t="shared" si="189"/>
        <v>#DIV/0!</v>
      </c>
      <c r="S1800" s="175">
        <f t="shared" si="190"/>
        <v>0</v>
      </c>
      <c r="T1800" s="175">
        <f t="shared" si="191"/>
        <v>0</v>
      </c>
      <c r="U1800" s="176">
        <f>IF(N1800="nio",0,IF(N1800&gt;0,VLOOKUP(H1800,'3-Productie normen'!A:S,VLOOKUP(N1800,'3-Productie normen'!S:T,2,FALSE),FALSE)))</f>
        <v>0</v>
      </c>
      <c r="V1800" s="176">
        <f t="shared" si="192"/>
        <v>0</v>
      </c>
      <c r="W1800" s="176">
        <f t="shared" si="193"/>
        <v>0</v>
      </c>
      <c r="X1800" s="176">
        <f t="shared" si="194"/>
        <v>0</v>
      </c>
      <c r="Y1800" s="666">
        <f>VLOOKUP(H1800,'3-Productie normen'!A:S,13,FALSE)</f>
        <v>1</v>
      </c>
      <c r="Z1800" s="177"/>
      <c r="AB1800" s="138">
        <f t="shared" si="195"/>
        <v>11169</v>
      </c>
    </row>
    <row r="1801" spans="1:28" ht="14.1" customHeight="1">
      <c r="A1801" s="152">
        <v>1801</v>
      </c>
      <c r="B1801" s="171" t="s">
        <v>274</v>
      </c>
      <c r="C1801" s="570" t="s">
        <v>974</v>
      </c>
      <c r="D1801" s="526" t="s">
        <v>279</v>
      </c>
      <c r="E1801" s="526" t="s">
        <v>513</v>
      </c>
      <c r="F1801" s="184" t="s">
        <v>2136</v>
      </c>
      <c r="G1801" s="184" t="s">
        <v>233</v>
      </c>
      <c r="H1801" s="184" t="s">
        <v>1857</v>
      </c>
      <c r="I1801" s="184" t="s">
        <v>320</v>
      </c>
      <c r="J1801" s="649">
        <v>50.6</v>
      </c>
      <c r="K1801" s="484"/>
      <c r="L1801" s="484"/>
      <c r="M1801" s="484"/>
      <c r="N1801" s="174">
        <v>255</v>
      </c>
      <c r="O1801" s="174"/>
      <c r="P1801" s="174">
        <v>0</v>
      </c>
      <c r="Q1801" s="174"/>
      <c r="R1801" s="175" t="e">
        <f t="shared" si="189"/>
        <v>#DIV/0!</v>
      </c>
      <c r="S1801" s="175">
        <f t="shared" si="190"/>
        <v>0</v>
      </c>
      <c r="T1801" s="175">
        <f t="shared" si="191"/>
        <v>0</v>
      </c>
      <c r="U1801" s="176">
        <f>IF(N1801="nio",0,IF(N1801&gt;0,VLOOKUP(H1801,'3-Productie normen'!A:S,VLOOKUP(N1801,'3-Productie normen'!S:T,2,FALSE),FALSE)))</f>
        <v>0</v>
      </c>
      <c r="V1801" s="176">
        <f t="shared" si="192"/>
        <v>0</v>
      </c>
      <c r="W1801" s="176">
        <f t="shared" si="193"/>
        <v>0</v>
      </c>
      <c r="X1801" s="176">
        <f t="shared" si="194"/>
        <v>0</v>
      </c>
      <c r="Y1801" s="666">
        <f>VLOOKUP(H1801,'3-Productie normen'!A:S,13,FALSE)</f>
        <v>1</v>
      </c>
      <c r="Z1801" s="177"/>
      <c r="AB1801" s="138">
        <f t="shared" si="195"/>
        <v>12903</v>
      </c>
    </row>
    <row r="1802" spans="1:28" ht="14.1" customHeight="1">
      <c r="A1802" s="152">
        <v>1802</v>
      </c>
      <c r="B1802" s="171" t="s">
        <v>274</v>
      </c>
      <c r="C1802" s="570" t="s">
        <v>974</v>
      </c>
      <c r="D1802" s="526" t="s">
        <v>279</v>
      </c>
      <c r="E1802" s="526" t="s">
        <v>514</v>
      </c>
      <c r="F1802" s="184" t="s">
        <v>515</v>
      </c>
      <c r="G1802" s="184" t="s">
        <v>233</v>
      </c>
      <c r="H1802" s="184" t="s">
        <v>1857</v>
      </c>
      <c r="I1802" s="184" t="s">
        <v>320</v>
      </c>
      <c r="J1802" s="649">
        <v>50.5</v>
      </c>
      <c r="K1802" s="484"/>
      <c r="L1802" s="484"/>
      <c r="M1802" s="484"/>
      <c r="N1802" s="174">
        <v>255</v>
      </c>
      <c r="O1802" s="174"/>
      <c r="P1802" s="174">
        <v>0</v>
      </c>
      <c r="Q1802" s="174"/>
      <c r="R1802" s="175" t="e">
        <f t="shared" ref="R1802:R1829" si="196">IF(N1802="nio",0,IF(N1802&gt;0,N1802*J1802/U1802,0))*K1802</f>
        <v>#DIV/0!</v>
      </c>
      <c r="S1802" s="175">
        <f t="shared" ref="S1802:S1829" si="197">IF(O1802&gt;0,O1802*J1802/V1802,0)*L1802</f>
        <v>0</v>
      </c>
      <c r="T1802" s="175">
        <f t="shared" ref="T1802:T1829" si="198">IF(P1802&gt;0,P1802*J1802/W1802,0)*M1802</f>
        <v>0</v>
      </c>
      <c r="U1802" s="176">
        <f>IF(N1802="nio",0,IF(N1802&gt;0,VLOOKUP(H1802,'3-Productie normen'!A:S,VLOOKUP(N1802,'3-Productie normen'!S:T,2,FALSE),FALSE)))</f>
        <v>0</v>
      </c>
      <c r="V1802" s="176">
        <f t="shared" ref="V1802:V1829" si="199">IF(O1802&gt;0,U1802*$V$8,0)</f>
        <v>0</v>
      </c>
      <c r="W1802" s="176">
        <f t="shared" ref="W1802:W1829" si="200">IF(P1802&gt;0,U1802*$W$8,0)</f>
        <v>0</v>
      </c>
      <c r="X1802" s="176">
        <f t="shared" ref="X1802:X1829" si="201">IF(Q1802&gt;0,U1802*$X$8,0)</f>
        <v>0</v>
      </c>
      <c r="Y1802" s="666">
        <f>VLOOKUP(H1802,'3-Productie normen'!A:S,13,FALSE)</f>
        <v>1</v>
      </c>
      <c r="Z1802" s="177"/>
      <c r="AB1802" s="138">
        <f t="shared" ref="AB1802:AB1829" si="202">SUM(N1802:P1802)*J1802</f>
        <v>12877.5</v>
      </c>
    </row>
    <row r="1803" spans="1:28" ht="14.1" customHeight="1">
      <c r="A1803" s="152">
        <v>1803</v>
      </c>
      <c r="B1803" s="171" t="s">
        <v>274</v>
      </c>
      <c r="C1803" s="570" t="s">
        <v>974</v>
      </c>
      <c r="D1803" s="526" t="s">
        <v>279</v>
      </c>
      <c r="E1803" s="526" t="s">
        <v>516</v>
      </c>
      <c r="F1803" s="184" t="s">
        <v>2137</v>
      </c>
      <c r="G1803" s="184" t="s">
        <v>233</v>
      </c>
      <c r="H1803" s="184" t="s">
        <v>1857</v>
      </c>
      <c r="I1803" s="184" t="s">
        <v>320</v>
      </c>
      <c r="J1803" s="649">
        <v>35.4</v>
      </c>
      <c r="K1803" s="484"/>
      <c r="L1803" s="484"/>
      <c r="M1803" s="484"/>
      <c r="N1803" s="174">
        <v>255</v>
      </c>
      <c r="O1803" s="174"/>
      <c r="P1803" s="174"/>
      <c r="Q1803" s="174"/>
      <c r="R1803" s="175" t="e">
        <f t="shared" si="196"/>
        <v>#DIV/0!</v>
      </c>
      <c r="S1803" s="175">
        <f t="shared" si="197"/>
        <v>0</v>
      </c>
      <c r="T1803" s="175">
        <f t="shared" si="198"/>
        <v>0</v>
      </c>
      <c r="U1803" s="176">
        <f>IF(N1803="nio",0,IF(N1803&gt;0,VLOOKUP(H1803,'3-Productie normen'!A:S,VLOOKUP(N1803,'3-Productie normen'!S:T,2,FALSE),FALSE)))</f>
        <v>0</v>
      </c>
      <c r="V1803" s="176">
        <f t="shared" si="199"/>
        <v>0</v>
      </c>
      <c r="W1803" s="176">
        <f t="shared" si="200"/>
        <v>0</v>
      </c>
      <c r="X1803" s="176">
        <f t="shared" si="201"/>
        <v>0</v>
      </c>
      <c r="Y1803" s="666">
        <f>VLOOKUP(H1803,'3-Productie normen'!A:S,13,FALSE)</f>
        <v>1</v>
      </c>
      <c r="Z1803" s="177"/>
      <c r="AB1803" s="138">
        <f t="shared" si="202"/>
        <v>9027</v>
      </c>
    </row>
    <row r="1804" spans="1:28" ht="14.1" customHeight="1">
      <c r="A1804" s="152">
        <v>1804</v>
      </c>
      <c r="B1804" s="171" t="s">
        <v>274</v>
      </c>
      <c r="C1804" s="570" t="s">
        <v>974</v>
      </c>
      <c r="D1804" s="526" t="s">
        <v>279</v>
      </c>
      <c r="E1804" s="526" t="s">
        <v>517</v>
      </c>
      <c r="F1804" s="184" t="s">
        <v>519</v>
      </c>
      <c r="G1804" s="184" t="s">
        <v>233</v>
      </c>
      <c r="H1804" s="184" t="s">
        <v>1857</v>
      </c>
      <c r="I1804" s="184" t="s">
        <v>320</v>
      </c>
      <c r="J1804" s="649">
        <v>14.8</v>
      </c>
      <c r="K1804" s="484"/>
      <c r="L1804" s="484"/>
      <c r="M1804" s="484"/>
      <c r="N1804" s="174">
        <v>255</v>
      </c>
      <c r="O1804" s="174"/>
      <c r="P1804" s="174">
        <v>0</v>
      </c>
      <c r="Q1804" s="174"/>
      <c r="R1804" s="175" t="e">
        <f t="shared" si="196"/>
        <v>#DIV/0!</v>
      </c>
      <c r="S1804" s="175">
        <f t="shared" si="197"/>
        <v>0</v>
      </c>
      <c r="T1804" s="175">
        <f t="shared" si="198"/>
        <v>0</v>
      </c>
      <c r="U1804" s="176">
        <f>IF(N1804="nio",0,IF(N1804&gt;0,VLOOKUP(H1804,'3-Productie normen'!A:S,VLOOKUP(N1804,'3-Productie normen'!S:T,2,FALSE),FALSE)))</f>
        <v>0</v>
      </c>
      <c r="V1804" s="176">
        <f t="shared" si="199"/>
        <v>0</v>
      </c>
      <c r="W1804" s="176">
        <f t="shared" si="200"/>
        <v>0</v>
      </c>
      <c r="X1804" s="176">
        <f t="shared" si="201"/>
        <v>0</v>
      </c>
      <c r="Y1804" s="666">
        <f>VLOOKUP(H1804,'3-Productie normen'!A:S,13,FALSE)</f>
        <v>1</v>
      </c>
      <c r="Z1804" s="177"/>
      <c r="AB1804" s="138">
        <f t="shared" si="202"/>
        <v>3774</v>
      </c>
    </row>
    <row r="1805" spans="1:28" ht="14.1" customHeight="1">
      <c r="A1805" s="152">
        <v>1805</v>
      </c>
      <c r="B1805" s="171" t="s">
        <v>274</v>
      </c>
      <c r="C1805" s="570" t="s">
        <v>974</v>
      </c>
      <c r="D1805" s="526" t="s">
        <v>279</v>
      </c>
      <c r="E1805" s="526" t="s">
        <v>518</v>
      </c>
      <c r="F1805" s="184" t="s">
        <v>2138</v>
      </c>
      <c r="G1805" s="184" t="s">
        <v>233</v>
      </c>
      <c r="H1805" s="184" t="s">
        <v>1857</v>
      </c>
      <c r="I1805" s="184" t="s">
        <v>320</v>
      </c>
      <c r="J1805" s="649">
        <v>17.5</v>
      </c>
      <c r="K1805" s="484"/>
      <c r="L1805" s="484"/>
      <c r="M1805" s="484"/>
      <c r="N1805" s="174">
        <v>255</v>
      </c>
      <c r="O1805" s="174"/>
      <c r="P1805" s="174">
        <v>0</v>
      </c>
      <c r="Q1805" s="174"/>
      <c r="R1805" s="175" t="e">
        <f t="shared" si="196"/>
        <v>#DIV/0!</v>
      </c>
      <c r="S1805" s="175">
        <f t="shared" si="197"/>
        <v>0</v>
      </c>
      <c r="T1805" s="175">
        <f t="shared" si="198"/>
        <v>0</v>
      </c>
      <c r="U1805" s="176">
        <f>IF(N1805="nio",0,IF(N1805&gt;0,VLOOKUP(H1805,'3-Productie normen'!A:S,VLOOKUP(N1805,'3-Productie normen'!S:T,2,FALSE),FALSE)))</f>
        <v>0</v>
      </c>
      <c r="V1805" s="176">
        <f t="shared" si="199"/>
        <v>0</v>
      </c>
      <c r="W1805" s="176">
        <f t="shared" si="200"/>
        <v>0</v>
      </c>
      <c r="X1805" s="176">
        <f t="shared" si="201"/>
        <v>0</v>
      </c>
      <c r="Y1805" s="666">
        <f>VLOOKUP(H1805,'3-Productie normen'!A:S,13,FALSE)</f>
        <v>1</v>
      </c>
      <c r="Z1805" s="177"/>
      <c r="AB1805" s="138">
        <f t="shared" si="202"/>
        <v>4462.5</v>
      </c>
    </row>
    <row r="1806" spans="1:28" ht="14.1" customHeight="1">
      <c r="A1806" s="152">
        <v>1806</v>
      </c>
      <c r="B1806" s="171" t="s">
        <v>274</v>
      </c>
      <c r="C1806" s="570" t="s">
        <v>974</v>
      </c>
      <c r="D1806" s="526" t="s">
        <v>279</v>
      </c>
      <c r="E1806" s="526" t="s">
        <v>520</v>
      </c>
      <c r="F1806" s="184" t="s">
        <v>2139</v>
      </c>
      <c r="G1806" s="184" t="s">
        <v>233</v>
      </c>
      <c r="H1806" s="184" t="s">
        <v>1857</v>
      </c>
      <c r="I1806" s="184" t="s">
        <v>320</v>
      </c>
      <c r="J1806" s="649">
        <v>15.6</v>
      </c>
      <c r="K1806" s="484"/>
      <c r="L1806" s="484"/>
      <c r="M1806" s="484"/>
      <c r="N1806" s="174">
        <v>255</v>
      </c>
      <c r="O1806" s="174"/>
      <c r="P1806" s="174">
        <v>0</v>
      </c>
      <c r="Q1806" s="174"/>
      <c r="R1806" s="175" t="e">
        <f t="shared" si="196"/>
        <v>#DIV/0!</v>
      </c>
      <c r="S1806" s="175">
        <f t="shared" si="197"/>
        <v>0</v>
      </c>
      <c r="T1806" s="175">
        <f t="shared" si="198"/>
        <v>0</v>
      </c>
      <c r="U1806" s="176">
        <f>IF(N1806="nio",0,IF(N1806&gt;0,VLOOKUP(H1806,'3-Productie normen'!A:S,VLOOKUP(N1806,'3-Productie normen'!S:T,2,FALSE),FALSE)))</f>
        <v>0</v>
      </c>
      <c r="V1806" s="176">
        <f t="shared" si="199"/>
        <v>0</v>
      </c>
      <c r="W1806" s="176">
        <f t="shared" si="200"/>
        <v>0</v>
      </c>
      <c r="X1806" s="176">
        <f t="shared" si="201"/>
        <v>0</v>
      </c>
      <c r="Y1806" s="666">
        <f>VLOOKUP(H1806,'3-Productie normen'!A:S,13,FALSE)</f>
        <v>1</v>
      </c>
      <c r="Z1806" s="177"/>
      <c r="AB1806" s="138">
        <f t="shared" si="202"/>
        <v>3978</v>
      </c>
    </row>
    <row r="1807" spans="1:28" ht="14.1" customHeight="1">
      <c r="A1807" s="152">
        <v>1807</v>
      </c>
      <c r="B1807" s="171" t="s">
        <v>274</v>
      </c>
      <c r="C1807" s="570" t="s">
        <v>974</v>
      </c>
      <c r="D1807" s="526" t="s">
        <v>279</v>
      </c>
      <c r="E1807" s="526" t="s">
        <v>521</v>
      </c>
      <c r="F1807" s="184" t="s">
        <v>2140</v>
      </c>
      <c r="G1807" s="184" t="s">
        <v>18</v>
      </c>
      <c r="H1807" s="184" t="s">
        <v>18</v>
      </c>
      <c r="I1807" s="184" t="s">
        <v>113</v>
      </c>
      <c r="J1807" s="649">
        <v>5.3</v>
      </c>
      <c r="K1807" s="484"/>
      <c r="L1807" s="484"/>
      <c r="M1807" s="484"/>
      <c r="N1807" s="174">
        <v>255</v>
      </c>
      <c r="O1807" s="174"/>
      <c r="P1807" s="174">
        <v>104</v>
      </c>
      <c r="Q1807" s="174"/>
      <c r="R1807" s="175" t="e">
        <f t="shared" si="196"/>
        <v>#DIV/0!</v>
      </c>
      <c r="S1807" s="175">
        <f t="shared" si="197"/>
        <v>0</v>
      </c>
      <c r="T1807" s="175" t="e">
        <f t="shared" si="198"/>
        <v>#DIV/0!</v>
      </c>
      <c r="U1807" s="176">
        <f>IF(N1807="nio",0,IF(N1807&gt;0,VLOOKUP(H1807,'3-Productie normen'!A:S,VLOOKUP(N1807,'3-Productie normen'!S:T,2,FALSE),FALSE)))</f>
        <v>0</v>
      </c>
      <c r="V1807" s="176">
        <f t="shared" si="199"/>
        <v>0</v>
      </c>
      <c r="W1807" s="176">
        <f t="shared" si="200"/>
        <v>0</v>
      </c>
      <c r="X1807" s="176">
        <f t="shared" si="201"/>
        <v>0</v>
      </c>
      <c r="Y1807" s="666">
        <f>VLOOKUP(H1807,'3-Productie normen'!A:S,13,FALSE)</f>
        <v>3</v>
      </c>
      <c r="Z1807" s="177"/>
      <c r="AB1807" s="138">
        <f t="shared" si="202"/>
        <v>1902.7</v>
      </c>
    </row>
    <row r="1808" spans="1:28" ht="14.1" customHeight="1">
      <c r="A1808" s="152">
        <v>1808</v>
      </c>
      <c r="B1808" s="171" t="s">
        <v>274</v>
      </c>
      <c r="C1808" s="570" t="s">
        <v>974</v>
      </c>
      <c r="D1808" s="526" t="s">
        <v>279</v>
      </c>
      <c r="E1808" s="526" t="s">
        <v>522</v>
      </c>
      <c r="F1808" s="184" t="s">
        <v>1859</v>
      </c>
      <c r="G1808" s="184" t="s">
        <v>360</v>
      </c>
      <c r="H1808" s="184" t="s">
        <v>1856</v>
      </c>
      <c r="I1808" s="184" t="s">
        <v>113</v>
      </c>
      <c r="J1808" s="649">
        <v>7.3</v>
      </c>
      <c r="K1808" s="484"/>
      <c r="L1808" s="484"/>
      <c r="M1808" s="484"/>
      <c r="N1808" s="174">
        <v>255</v>
      </c>
      <c r="O1808" s="174"/>
      <c r="P1808" s="174"/>
      <c r="Q1808" s="174"/>
      <c r="R1808" s="175" t="e">
        <f t="shared" si="196"/>
        <v>#DIV/0!</v>
      </c>
      <c r="S1808" s="175">
        <f t="shared" si="197"/>
        <v>0</v>
      </c>
      <c r="T1808" s="175">
        <f t="shared" si="198"/>
        <v>0</v>
      </c>
      <c r="U1808" s="176">
        <f>IF(N1808="nio",0,IF(N1808&gt;0,VLOOKUP(H1808,'3-Productie normen'!A:S,VLOOKUP(N1808,'3-Productie normen'!S:T,2,FALSE),FALSE)))</f>
        <v>0</v>
      </c>
      <c r="V1808" s="176">
        <f t="shared" si="199"/>
        <v>0</v>
      </c>
      <c r="W1808" s="176">
        <f t="shared" si="200"/>
        <v>0</v>
      </c>
      <c r="X1808" s="176">
        <f t="shared" si="201"/>
        <v>0</v>
      </c>
      <c r="Y1808" s="666">
        <f>VLOOKUP(H1808,'3-Productie normen'!A:S,13,FALSE)</f>
        <v>5</v>
      </c>
      <c r="Z1808" s="177"/>
      <c r="AB1808" s="138">
        <f t="shared" si="202"/>
        <v>1861.5</v>
      </c>
    </row>
    <row r="1809" spans="1:28" ht="14.1" customHeight="1">
      <c r="A1809" s="152">
        <v>1809</v>
      </c>
      <c r="B1809" s="171" t="s">
        <v>274</v>
      </c>
      <c r="C1809" s="570" t="s">
        <v>974</v>
      </c>
      <c r="D1809" s="526" t="s">
        <v>279</v>
      </c>
      <c r="E1809" s="526" t="s">
        <v>523</v>
      </c>
      <c r="F1809" s="184" t="s">
        <v>524</v>
      </c>
      <c r="G1809" s="184" t="s">
        <v>393</v>
      </c>
      <c r="H1809" s="184" t="s">
        <v>458</v>
      </c>
      <c r="I1809" s="184" t="s">
        <v>320</v>
      </c>
      <c r="J1809" s="649">
        <v>12.3</v>
      </c>
      <c r="K1809" s="484"/>
      <c r="L1809" s="484"/>
      <c r="M1809" s="484"/>
      <c r="N1809" s="174">
        <v>1</v>
      </c>
      <c r="O1809" s="174"/>
      <c r="P1809" s="174">
        <v>0</v>
      </c>
      <c r="Q1809" s="174"/>
      <c r="R1809" s="175" t="e">
        <f t="shared" si="196"/>
        <v>#DIV/0!</v>
      </c>
      <c r="S1809" s="175">
        <f t="shared" si="197"/>
        <v>0</v>
      </c>
      <c r="T1809" s="175">
        <f t="shared" si="198"/>
        <v>0</v>
      </c>
      <c r="U1809" s="176">
        <f>IF(N1809="nio",0,IF(N1809&gt;0,VLOOKUP(H1809,'3-Productie normen'!A:S,VLOOKUP(N1809,'3-Productie normen'!S:T,2,FALSE),FALSE)))</f>
        <v>0</v>
      </c>
      <c r="V1809" s="176">
        <f t="shared" si="199"/>
        <v>0</v>
      </c>
      <c r="W1809" s="176">
        <f t="shared" si="200"/>
        <v>0</v>
      </c>
      <c r="X1809" s="176">
        <f t="shared" si="201"/>
        <v>0</v>
      </c>
      <c r="Y1809" s="666">
        <f>VLOOKUP(H1809,'3-Productie normen'!A:S,13,FALSE)</f>
        <v>5</v>
      </c>
      <c r="Z1809" s="177"/>
      <c r="AB1809" s="138">
        <f t="shared" si="202"/>
        <v>12.3</v>
      </c>
    </row>
    <row r="1810" spans="1:28" ht="14.1" customHeight="1">
      <c r="A1810" s="152">
        <v>1810</v>
      </c>
      <c r="B1810" s="171" t="s">
        <v>274</v>
      </c>
      <c r="C1810" s="570" t="s">
        <v>974</v>
      </c>
      <c r="D1810" s="526" t="s">
        <v>279</v>
      </c>
      <c r="E1810" s="526" t="s">
        <v>525</v>
      </c>
      <c r="F1810" s="184" t="s">
        <v>526</v>
      </c>
      <c r="G1810" s="184" t="s">
        <v>316</v>
      </c>
      <c r="H1810" s="184" t="s">
        <v>1856</v>
      </c>
      <c r="I1810" s="184" t="s">
        <v>111</v>
      </c>
      <c r="J1810" s="649">
        <v>14.8</v>
      </c>
      <c r="K1810" s="484"/>
      <c r="L1810" s="484"/>
      <c r="M1810" s="484"/>
      <c r="N1810" s="174">
        <v>255</v>
      </c>
      <c r="O1810" s="174"/>
      <c r="P1810" s="174"/>
      <c r="Q1810" s="174"/>
      <c r="R1810" s="175" t="e">
        <f t="shared" si="196"/>
        <v>#DIV/0!</v>
      </c>
      <c r="S1810" s="175">
        <f t="shared" si="197"/>
        <v>0</v>
      </c>
      <c r="T1810" s="175">
        <f t="shared" si="198"/>
        <v>0</v>
      </c>
      <c r="U1810" s="176">
        <f>IF(N1810="nio",0,IF(N1810&gt;0,VLOOKUP(H1810,'3-Productie normen'!A:S,VLOOKUP(N1810,'3-Productie normen'!S:T,2,FALSE),FALSE)))</f>
        <v>0</v>
      </c>
      <c r="V1810" s="176">
        <f t="shared" si="199"/>
        <v>0</v>
      </c>
      <c r="W1810" s="176">
        <f t="shared" si="200"/>
        <v>0</v>
      </c>
      <c r="X1810" s="176">
        <f t="shared" si="201"/>
        <v>0</v>
      </c>
      <c r="Y1810" s="666">
        <f>VLOOKUP(H1810,'3-Productie normen'!A:S,13,FALSE)</f>
        <v>5</v>
      </c>
      <c r="Z1810" s="177"/>
      <c r="AB1810" s="138">
        <f t="shared" si="202"/>
        <v>3774</v>
      </c>
    </row>
    <row r="1811" spans="1:28" ht="14.1" customHeight="1">
      <c r="A1811" s="152">
        <v>1811</v>
      </c>
      <c r="B1811" s="171" t="s">
        <v>274</v>
      </c>
      <c r="C1811" s="570" t="s">
        <v>974</v>
      </c>
      <c r="D1811" s="526" t="s">
        <v>279</v>
      </c>
      <c r="E1811" s="526" t="s">
        <v>527</v>
      </c>
      <c r="F1811" s="184" t="s">
        <v>528</v>
      </c>
      <c r="G1811" s="184" t="s">
        <v>286</v>
      </c>
      <c r="H1811" s="180" t="s">
        <v>223</v>
      </c>
      <c r="I1811" s="184" t="s">
        <v>111</v>
      </c>
      <c r="J1811" s="649">
        <v>12.3</v>
      </c>
      <c r="K1811" s="484"/>
      <c r="L1811" s="484"/>
      <c r="M1811" s="484"/>
      <c r="N1811" s="174" t="s">
        <v>223</v>
      </c>
      <c r="O1811" s="174"/>
      <c r="P1811" s="174">
        <v>0</v>
      </c>
      <c r="Q1811" s="174"/>
      <c r="R1811" s="175">
        <f t="shared" si="196"/>
        <v>0</v>
      </c>
      <c r="S1811" s="175">
        <f t="shared" si="197"/>
        <v>0</v>
      </c>
      <c r="T1811" s="175">
        <f t="shared" si="198"/>
        <v>0</v>
      </c>
      <c r="U1811" s="176">
        <f>IF(N1811="nio",0,IF(N1811&gt;0,VLOOKUP(H1811,'3-Productie normen'!A:S,VLOOKUP(N1811,'3-Productie normen'!S:T,2,FALSE),FALSE)))</f>
        <v>0</v>
      </c>
      <c r="V1811" s="176">
        <f t="shared" si="199"/>
        <v>0</v>
      </c>
      <c r="W1811" s="176">
        <f t="shared" si="200"/>
        <v>0</v>
      </c>
      <c r="X1811" s="176">
        <f t="shared" si="201"/>
        <v>0</v>
      </c>
      <c r="Y1811" s="666">
        <f>VLOOKUP(H1811,'3-Productie normen'!A:S,13,FALSE)</f>
        <v>0</v>
      </c>
      <c r="Z1811" s="177"/>
      <c r="AB1811" s="138">
        <f t="shared" si="202"/>
        <v>0</v>
      </c>
    </row>
    <row r="1812" spans="1:28" ht="14.1" customHeight="1">
      <c r="A1812" s="152">
        <v>1812</v>
      </c>
      <c r="B1812" s="171" t="s">
        <v>274</v>
      </c>
      <c r="C1812" s="570" t="s">
        <v>974</v>
      </c>
      <c r="D1812" s="526" t="s">
        <v>279</v>
      </c>
      <c r="E1812" s="526" t="s">
        <v>529</v>
      </c>
      <c r="F1812" s="184" t="s">
        <v>530</v>
      </c>
      <c r="G1812" s="184" t="s">
        <v>286</v>
      </c>
      <c r="H1812" s="180" t="s">
        <v>223</v>
      </c>
      <c r="I1812" s="184"/>
      <c r="J1812" s="649">
        <v>57.2</v>
      </c>
      <c r="K1812" s="484"/>
      <c r="L1812" s="484"/>
      <c r="M1812" s="484"/>
      <c r="N1812" s="174" t="s">
        <v>223</v>
      </c>
      <c r="O1812" s="174"/>
      <c r="P1812" s="174">
        <v>0</v>
      </c>
      <c r="Q1812" s="174"/>
      <c r="R1812" s="175">
        <f t="shared" si="196"/>
        <v>0</v>
      </c>
      <c r="S1812" s="175">
        <f t="shared" si="197"/>
        <v>0</v>
      </c>
      <c r="T1812" s="175">
        <f t="shared" si="198"/>
        <v>0</v>
      </c>
      <c r="U1812" s="176">
        <f>IF(N1812="nio",0,IF(N1812&gt;0,VLOOKUP(H1812,'3-Productie normen'!A:S,VLOOKUP(N1812,'3-Productie normen'!S:T,2,FALSE),FALSE)))</f>
        <v>0</v>
      </c>
      <c r="V1812" s="176">
        <f t="shared" si="199"/>
        <v>0</v>
      </c>
      <c r="W1812" s="176">
        <f t="shared" si="200"/>
        <v>0</v>
      </c>
      <c r="X1812" s="176">
        <f t="shared" si="201"/>
        <v>0</v>
      </c>
      <c r="Y1812" s="666">
        <f>VLOOKUP(H1812,'3-Productie normen'!A:S,13,FALSE)</f>
        <v>0</v>
      </c>
      <c r="Z1812" s="177"/>
      <c r="AB1812" s="138">
        <f t="shared" si="202"/>
        <v>0</v>
      </c>
    </row>
    <row r="1813" spans="1:28" ht="14.1" customHeight="1">
      <c r="A1813" s="152">
        <v>1813</v>
      </c>
      <c r="B1813" s="171" t="s">
        <v>274</v>
      </c>
      <c r="C1813" s="570" t="s">
        <v>974</v>
      </c>
      <c r="D1813" s="526" t="s">
        <v>279</v>
      </c>
      <c r="E1813" s="526" t="s">
        <v>531</v>
      </c>
      <c r="F1813" s="184" t="s">
        <v>532</v>
      </c>
      <c r="G1813" s="184" t="s">
        <v>316</v>
      </c>
      <c r="H1813" s="184" t="s">
        <v>1856</v>
      </c>
      <c r="I1813" s="184" t="s">
        <v>111</v>
      </c>
      <c r="J1813" s="649">
        <v>32.700000000000003</v>
      </c>
      <c r="K1813" s="484"/>
      <c r="L1813" s="484"/>
      <c r="M1813" s="484"/>
      <c r="N1813" s="174">
        <v>255</v>
      </c>
      <c r="O1813" s="174"/>
      <c r="P1813" s="174"/>
      <c r="Q1813" s="174"/>
      <c r="R1813" s="175" t="e">
        <f t="shared" si="196"/>
        <v>#DIV/0!</v>
      </c>
      <c r="S1813" s="175">
        <f t="shared" si="197"/>
        <v>0</v>
      </c>
      <c r="T1813" s="175">
        <f t="shared" si="198"/>
        <v>0</v>
      </c>
      <c r="U1813" s="176">
        <f>IF(N1813="nio",0,IF(N1813&gt;0,VLOOKUP(H1813,'3-Productie normen'!A:S,VLOOKUP(N1813,'3-Productie normen'!S:T,2,FALSE),FALSE)))</f>
        <v>0</v>
      </c>
      <c r="V1813" s="176">
        <f t="shared" si="199"/>
        <v>0</v>
      </c>
      <c r="W1813" s="176">
        <f t="shared" si="200"/>
        <v>0</v>
      </c>
      <c r="X1813" s="176">
        <f t="shared" si="201"/>
        <v>0</v>
      </c>
      <c r="Y1813" s="666">
        <f>VLOOKUP(H1813,'3-Productie normen'!A:S,13,FALSE)</f>
        <v>5</v>
      </c>
      <c r="Z1813" s="177"/>
      <c r="AB1813" s="138">
        <f t="shared" si="202"/>
        <v>8338.5</v>
      </c>
    </row>
    <row r="1814" spans="1:28" ht="14.1" customHeight="1">
      <c r="A1814" s="152">
        <v>1814</v>
      </c>
      <c r="B1814" s="171" t="s">
        <v>274</v>
      </c>
      <c r="C1814" s="570" t="s">
        <v>974</v>
      </c>
      <c r="D1814" s="526" t="s">
        <v>279</v>
      </c>
      <c r="E1814" s="526" t="s">
        <v>533</v>
      </c>
      <c r="F1814" s="184" t="s">
        <v>534</v>
      </c>
      <c r="G1814" s="184" t="s">
        <v>316</v>
      </c>
      <c r="H1814" s="184" t="s">
        <v>1856</v>
      </c>
      <c r="I1814" s="184" t="s">
        <v>318</v>
      </c>
      <c r="J1814" s="649">
        <v>40.200000000000003</v>
      </c>
      <c r="K1814" s="484"/>
      <c r="L1814" s="484"/>
      <c r="M1814" s="484"/>
      <c r="N1814" s="174">
        <v>255</v>
      </c>
      <c r="O1814" s="174"/>
      <c r="P1814" s="174">
        <v>104</v>
      </c>
      <c r="Q1814" s="174"/>
      <c r="R1814" s="175" t="e">
        <f t="shared" si="196"/>
        <v>#DIV/0!</v>
      </c>
      <c r="S1814" s="175">
        <f t="shared" si="197"/>
        <v>0</v>
      </c>
      <c r="T1814" s="175" t="e">
        <f t="shared" si="198"/>
        <v>#DIV/0!</v>
      </c>
      <c r="U1814" s="176">
        <f>IF(N1814="nio",0,IF(N1814&gt;0,VLOOKUP(H1814,'3-Productie normen'!A:S,VLOOKUP(N1814,'3-Productie normen'!S:T,2,FALSE),FALSE)))</f>
        <v>0</v>
      </c>
      <c r="V1814" s="176">
        <f t="shared" si="199"/>
        <v>0</v>
      </c>
      <c r="W1814" s="176">
        <f t="shared" si="200"/>
        <v>0</v>
      </c>
      <c r="X1814" s="176">
        <f t="shared" si="201"/>
        <v>0</v>
      </c>
      <c r="Y1814" s="666">
        <f>VLOOKUP(H1814,'3-Productie normen'!A:S,13,FALSE)</f>
        <v>5</v>
      </c>
      <c r="Z1814" s="177"/>
      <c r="AB1814" s="138">
        <f t="shared" si="202"/>
        <v>14431.800000000001</v>
      </c>
    </row>
    <row r="1815" spans="1:28" ht="14.1" customHeight="1">
      <c r="A1815" s="152">
        <v>1815</v>
      </c>
      <c r="B1815" s="171" t="s">
        <v>274</v>
      </c>
      <c r="C1815" s="570" t="s">
        <v>974</v>
      </c>
      <c r="D1815" s="526" t="s">
        <v>279</v>
      </c>
      <c r="E1815" s="526" t="s">
        <v>535</v>
      </c>
      <c r="F1815" s="184" t="s">
        <v>401</v>
      </c>
      <c r="G1815" s="184" t="s">
        <v>368</v>
      </c>
      <c r="H1815" s="184" t="s">
        <v>368</v>
      </c>
      <c r="I1815" s="184" t="s">
        <v>111</v>
      </c>
      <c r="J1815" s="649">
        <v>12.3</v>
      </c>
      <c r="K1815" s="484"/>
      <c r="L1815" s="484"/>
      <c r="M1815" s="484"/>
      <c r="N1815" s="174">
        <v>255</v>
      </c>
      <c r="O1815" s="174"/>
      <c r="P1815" s="174">
        <v>104</v>
      </c>
      <c r="Q1815" s="174"/>
      <c r="R1815" s="175" t="e">
        <f t="shared" si="196"/>
        <v>#DIV/0!</v>
      </c>
      <c r="S1815" s="175">
        <f t="shared" si="197"/>
        <v>0</v>
      </c>
      <c r="T1815" s="175" t="e">
        <f t="shared" si="198"/>
        <v>#DIV/0!</v>
      </c>
      <c r="U1815" s="176">
        <f>IF(N1815="nio",0,IF(N1815&gt;0,VLOOKUP(H1815,'3-Productie normen'!A:S,VLOOKUP(N1815,'3-Productie normen'!S:T,2,FALSE),FALSE)))</f>
        <v>0</v>
      </c>
      <c r="V1815" s="176">
        <f t="shared" si="199"/>
        <v>0</v>
      </c>
      <c r="W1815" s="176">
        <f t="shared" si="200"/>
        <v>0</v>
      </c>
      <c r="X1815" s="176">
        <f t="shared" si="201"/>
        <v>0</v>
      </c>
      <c r="Y1815" s="666">
        <f>VLOOKUP(H1815,'3-Productie normen'!A:S,13,FALSE)</f>
        <v>5</v>
      </c>
      <c r="Z1815" s="177"/>
      <c r="AB1815" s="138">
        <f t="shared" si="202"/>
        <v>4415.7</v>
      </c>
    </row>
    <row r="1816" spans="1:28" ht="14.1" customHeight="1">
      <c r="A1816" s="152">
        <v>1816</v>
      </c>
      <c r="B1816" s="171" t="s">
        <v>274</v>
      </c>
      <c r="C1816" s="570" t="s">
        <v>974</v>
      </c>
      <c r="D1816" s="526" t="s">
        <v>279</v>
      </c>
      <c r="E1816" s="526" t="s">
        <v>536</v>
      </c>
      <c r="F1816" s="184" t="s">
        <v>465</v>
      </c>
      <c r="G1816" s="184" t="s">
        <v>368</v>
      </c>
      <c r="H1816" s="184" t="s">
        <v>368</v>
      </c>
      <c r="I1816" s="184" t="s">
        <v>111</v>
      </c>
      <c r="J1816" s="649">
        <v>12.3</v>
      </c>
      <c r="K1816" s="484"/>
      <c r="L1816" s="484"/>
      <c r="M1816" s="484"/>
      <c r="N1816" s="174">
        <v>255</v>
      </c>
      <c r="O1816" s="174"/>
      <c r="P1816" s="174">
        <v>104</v>
      </c>
      <c r="Q1816" s="174"/>
      <c r="R1816" s="175" t="e">
        <f t="shared" si="196"/>
        <v>#DIV/0!</v>
      </c>
      <c r="S1816" s="175">
        <f t="shared" si="197"/>
        <v>0</v>
      </c>
      <c r="T1816" s="175" t="e">
        <f t="shared" si="198"/>
        <v>#DIV/0!</v>
      </c>
      <c r="U1816" s="176">
        <f>IF(N1816="nio",0,IF(N1816&gt;0,VLOOKUP(H1816,'3-Productie normen'!A:S,VLOOKUP(N1816,'3-Productie normen'!S:T,2,FALSE),FALSE)))</f>
        <v>0</v>
      </c>
      <c r="V1816" s="176">
        <f t="shared" si="199"/>
        <v>0</v>
      </c>
      <c r="W1816" s="176">
        <f t="shared" si="200"/>
        <v>0</v>
      </c>
      <c r="X1816" s="176">
        <f t="shared" si="201"/>
        <v>0</v>
      </c>
      <c r="Y1816" s="666">
        <f>VLOOKUP(H1816,'3-Productie normen'!A:S,13,FALSE)</f>
        <v>5</v>
      </c>
      <c r="Z1816" s="177"/>
      <c r="AB1816" s="138">
        <f t="shared" si="202"/>
        <v>4415.7</v>
      </c>
    </row>
    <row r="1817" spans="1:28" ht="14.1" customHeight="1">
      <c r="A1817" s="152">
        <v>1817</v>
      </c>
      <c r="B1817" s="171" t="s">
        <v>274</v>
      </c>
      <c r="C1817" s="570" t="s">
        <v>974</v>
      </c>
      <c r="D1817" s="526" t="s">
        <v>279</v>
      </c>
      <c r="E1817" s="526" t="s">
        <v>537</v>
      </c>
      <c r="F1817" s="184" t="s">
        <v>401</v>
      </c>
      <c r="G1817" s="184" t="s">
        <v>368</v>
      </c>
      <c r="H1817" s="184" t="s">
        <v>368</v>
      </c>
      <c r="I1817" s="184" t="s">
        <v>111</v>
      </c>
      <c r="J1817" s="649">
        <v>18.3</v>
      </c>
      <c r="K1817" s="484"/>
      <c r="L1817" s="484"/>
      <c r="M1817" s="484"/>
      <c r="N1817" s="174">
        <v>255</v>
      </c>
      <c r="O1817" s="174"/>
      <c r="P1817" s="174">
        <v>104</v>
      </c>
      <c r="Q1817" s="174"/>
      <c r="R1817" s="175" t="e">
        <f t="shared" si="196"/>
        <v>#DIV/0!</v>
      </c>
      <c r="S1817" s="175">
        <f t="shared" si="197"/>
        <v>0</v>
      </c>
      <c r="T1817" s="175" t="e">
        <f t="shared" si="198"/>
        <v>#DIV/0!</v>
      </c>
      <c r="U1817" s="176">
        <f>IF(N1817="nio",0,IF(N1817&gt;0,VLOOKUP(H1817,'3-Productie normen'!A:S,VLOOKUP(N1817,'3-Productie normen'!S:T,2,FALSE),FALSE)))</f>
        <v>0</v>
      </c>
      <c r="V1817" s="176">
        <f t="shared" si="199"/>
        <v>0</v>
      </c>
      <c r="W1817" s="176">
        <f t="shared" si="200"/>
        <v>0</v>
      </c>
      <c r="X1817" s="176">
        <f t="shared" si="201"/>
        <v>0</v>
      </c>
      <c r="Y1817" s="666">
        <f>VLOOKUP(H1817,'3-Productie normen'!A:S,13,FALSE)</f>
        <v>5</v>
      </c>
      <c r="Z1817" s="177"/>
      <c r="AB1817" s="138">
        <f t="shared" si="202"/>
        <v>6569.7</v>
      </c>
    </row>
    <row r="1818" spans="1:28" ht="14.1" customHeight="1">
      <c r="A1818" s="152">
        <v>1818</v>
      </c>
      <c r="B1818" s="171" t="s">
        <v>274</v>
      </c>
      <c r="C1818" s="570" t="s">
        <v>974</v>
      </c>
      <c r="D1818" s="526" t="s">
        <v>279</v>
      </c>
      <c r="E1818" s="526" t="s">
        <v>538</v>
      </c>
      <c r="F1818" s="184" t="s">
        <v>402</v>
      </c>
      <c r="G1818" s="184" t="s">
        <v>286</v>
      </c>
      <c r="H1818" s="180" t="s">
        <v>223</v>
      </c>
      <c r="I1818" s="184"/>
      <c r="J1818" s="649">
        <v>0</v>
      </c>
      <c r="K1818" s="484"/>
      <c r="L1818" s="484"/>
      <c r="M1818" s="484"/>
      <c r="N1818" s="174" t="s">
        <v>223</v>
      </c>
      <c r="O1818" s="174"/>
      <c r="P1818" s="174">
        <v>0</v>
      </c>
      <c r="Q1818" s="174"/>
      <c r="R1818" s="175">
        <f t="shared" si="196"/>
        <v>0</v>
      </c>
      <c r="S1818" s="175">
        <f t="shared" si="197"/>
        <v>0</v>
      </c>
      <c r="T1818" s="175">
        <f t="shared" si="198"/>
        <v>0</v>
      </c>
      <c r="U1818" s="176">
        <f>IF(N1818="nio",0,IF(N1818&gt;0,VLOOKUP(H1818,'3-Productie normen'!A:S,VLOOKUP(N1818,'3-Productie normen'!S:T,2,FALSE),FALSE)))</f>
        <v>0</v>
      </c>
      <c r="V1818" s="176">
        <f t="shared" si="199"/>
        <v>0</v>
      </c>
      <c r="W1818" s="176">
        <f t="shared" si="200"/>
        <v>0</v>
      </c>
      <c r="X1818" s="176">
        <f t="shared" si="201"/>
        <v>0</v>
      </c>
      <c r="Y1818" s="666">
        <f>VLOOKUP(H1818,'3-Productie normen'!A:S,13,FALSE)</f>
        <v>0</v>
      </c>
      <c r="Z1818" s="177"/>
      <c r="AB1818" s="138">
        <f t="shared" si="202"/>
        <v>0</v>
      </c>
    </row>
    <row r="1819" spans="1:28" ht="14.1" customHeight="1">
      <c r="A1819" s="152">
        <v>1819</v>
      </c>
      <c r="B1819" s="171" t="s">
        <v>274</v>
      </c>
      <c r="C1819" s="570" t="s">
        <v>974</v>
      </c>
      <c r="D1819" s="526" t="s">
        <v>279</v>
      </c>
      <c r="E1819" s="526" t="s">
        <v>539</v>
      </c>
      <c r="F1819" s="184" t="s">
        <v>402</v>
      </c>
      <c r="G1819" s="184" t="s">
        <v>286</v>
      </c>
      <c r="H1819" s="180" t="s">
        <v>223</v>
      </c>
      <c r="I1819" s="184"/>
      <c r="J1819" s="649">
        <v>0</v>
      </c>
      <c r="K1819" s="484"/>
      <c r="L1819" s="484"/>
      <c r="M1819" s="484"/>
      <c r="N1819" s="174" t="s">
        <v>223</v>
      </c>
      <c r="O1819" s="174"/>
      <c r="P1819" s="174">
        <v>0</v>
      </c>
      <c r="Q1819" s="174"/>
      <c r="R1819" s="175">
        <f t="shared" si="196"/>
        <v>0</v>
      </c>
      <c r="S1819" s="175">
        <f t="shared" si="197"/>
        <v>0</v>
      </c>
      <c r="T1819" s="175">
        <f t="shared" si="198"/>
        <v>0</v>
      </c>
      <c r="U1819" s="176">
        <f>IF(N1819="nio",0,IF(N1819&gt;0,VLOOKUP(H1819,'3-Productie normen'!A:S,VLOOKUP(N1819,'3-Productie normen'!S:T,2,FALSE),FALSE)))</f>
        <v>0</v>
      </c>
      <c r="V1819" s="176">
        <f t="shared" si="199"/>
        <v>0</v>
      </c>
      <c r="W1819" s="176">
        <f t="shared" si="200"/>
        <v>0</v>
      </c>
      <c r="X1819" s="176">
        <f t="shared" si="201"/>
        <v>0</v>
      </c>
      <c r="Y1819" s="666">
        <f>VLOOKUP(H1819,'3-Productie normen'!A:S,13,FALSE)</f>
        <v>0</v>
      </c>
      <c r="Z1819" s="177"/>
      <c r="AB1819" s="138">
        <f t="shared" si="202"/>
        <v>0</v>
      </c>
    </row>
    <row r="1820" spans="1:28" ht="14.1" customHeight="1">
      <c r="A1820" s="152">
        <v>1820</v>
      </c>
      <c r="B1820" s="171" t="s">
        <v>274</v>
      </c>
      <c r="C1820" s="570" t="s">
        <v>974</v>
      </c>
      <c r="D1820" s="526" t="s">
        <v>540</v>
      </c>
      <c r="E1820" s="526" t="s">
        <v>541</v>
      </c>
      <c r="F1820" s="184" t="s">
        <v>497</v>
      </c>
      <c r="G1820" s="184" t="s">
        <v>286</v>
      </c>
      <c r="H1820" s="180" t="s">
        <v>223</v>
      </c>
      <c r="I1820" s="184"/>
      <c r="J1820" s="649">
        <v>45.5</v>
      </c>
      <c r="K1820" s="484"/>
      <c r="L1820" s="484"/>
      <c r="M1820" s="484"/>
      <c r="N1820" s="174" t="s">
        <v>223</v>
      </c>
      <c r="O1820" s="174"/>
      <c r="P1820" s="174">
        <v>0</v>
      </c>
      <c r="Q1820" s="174"/>
      <c r="R1820" s="175">
        <f t="shared" si="196"/>
        <v>0</v>
      </c>
      <c r="S1820" s="175">
        <f t="shared" si="197"/>
        <v>0</v>
      </c>
      <c r="T1820" s="175">
        <f t="shared" si="198"/>
        <v>0</v>
      </c>
      <c r="U1820" s="176">
        <f>IF(N1820="nio",0,IF(N1820&gt;0,VLOOKUP(H1820,'3-Productie normen'!A:S,VLOOKUP(N1820,'3-Productie normen'!S:T,2,FALSE),FALSE)))</f>
        <v>0</v>
      </c>
      <c r="V1820" s="176">
        <f t="shared" si="199"/>
        <v>0</v>
      </c>
      <c r="W1820" s="176">
        <f t="shared" si="200"/>
        <v>0</v>
      </c>
      <c r="X1820" s="176">
        <f t="shared" si="201"/>
        <v>0</v>
      </c>
      <c r="Y1820" s="666">
        <f>VLOOKUP(H1820,'3-Productie normen'!A:S,13,FALSE)</f>
        <v>0</v>
      </c>
      <c r="Z1820" s="177"/>
      <c r="AB1820" s="138">
        <f t="shared" si="202"/>
        <v>0</v>
      </c>
    </row>
    <row r="1821" spans="1:28" ht="14.1" customHeight="1">
      <c r="A1821" s="152">
        <v>1821</v>
      </c>
      <c r="B1821" s="171" t="s">
        <v>274</v>
      </c>
      <c r="C1821" s="570" t="s">
        <v>974</v>
      </c>
      <c r="D1821" s="526" t="s">
        <v>540</v>
      </c>
      <c r="E1821" s="526" t="s">
        <v>542</v>
      </c>
      <c r="F1821" s="184" t="s">
        <v>401</v>
      </c>
      <c r="G1821" s="184" t="s">
        <v>368</v>
      </c>
      <c r="H1821" s="184" t="s">
        <v>368</v>
      </c>
      <c r="I1821" s="184" t="s">
        <v>111</v>
      </c>
      <c r="J1821" s="649">
        <v>4.7</v>
      </c>
      <c r="K1821" s="484"/>
      <c r="L1821" s="484"/>
      <c r="M1821" s="484"/>
      <c r="N1821" s="174">
        <v>255</v>
      </c>
      <c r="O1821" s="174"/>
      <c r="P1821" s="174">
        <v>104</v>
      </c>
      <c r="Q1821" s="174"/>
      <c r="R1821" s="175" t="e">
        <f t="shared" si="196"/>
        <v>#DIV/0!</v>
      </c>
      <c r="S1821" s="175">
        <f t="shared" si="197"/>
        <v>0</v>
      </c>
      <c r="T1821" s="175" t="e">
        <f t="shared" si="198"/>
        <v>#DIV/0!</v>
      </c>
      <c r="U1821" s="176">
        <f>IF(N1821="nio",0,IF(N1821&gt;0,VLOOKUP(H1821,'3-Productie normen'!A:S,VLOOKUP(N1821,'3-Productie normen'!S:T,2,FALSE),FALSE)))</f>
        <v>0</v>
      </c>
      <c r="V1821" s="176">
        <f t="shared" si="199"/>
        <v>0</v>
      </c>
      <c r="W1821" s="176">
        <f t="shared" si="200"/>
        <v>0</v>
      </c>
      <c r="X1821" s="176">
        <f t="shared" si="201"/>
        <v>0</v>
      </c>
      <c r="Y1821" s="666">
        <f>VLOOKUP(H1821,'3-Productie normen'!A:S,13,FALSE)</f>
        <v>5</v>
      </c>
      <c r="Z1821" s="177"/>
      <c r="AB1821" s="138">
        <f t="shared" si="202"/>
        <v>1687.3</v>
      </c>
    </row>
    <row r="1822" spans="1:28" ht="14.1" customHeight="1">
      <c r="A1822" s="152">
        <v>1822</v>
      </c>
      <c r="B1822" s="171" t="s">
        <v>274</v>
      </c>
      <c r="C1822" s="570" t="s">
        <v>974</v>
      </c>
      <c r="D1822" s="526" t="s">
        <v>540</v>
      </c>
      <c r="E1822" s="526" t="s">
        <v>543</v>
      </c>
      <c r="F1822" s="184" t="s">
        <v>402</v>
      </c>
      <c r="G1822" s="184" t="s">
        <v>286</v>
      </c>
      <c r="H1822" s="180" t="s">
        <v>223</v>
      </c>
      <c r="I1822" s="184"/>
      <c r="J1822" s="649">
        <v>0</v>
      </c>
      <c r="K1822" s="484"/>
      <c r="L1822" s="484"/>
      <c r="M1822" s="484"/>
      <c r="N1822" s="174" t="s">
        <v>223</v>
      </c>
      <c r="O1822" s="174"/>
      <c r="P1822" s="174">
        <v>0</v>
      </c>
      <c r="Q1822" s="174"/>
      <c r="R1822" s="175">
        <f t="shared" si="196"/>
        <v>0</v>
      </c>
      <c r="S1822" s="175">
        <f t="shared" si="197"/>
        <v>0</v>
      </c>
      <c r="T1822" s="175">
        <f t="shared" si="198"/>
        <v>0</v>
      </c>
      <c r="U1822" s="176">
        <f>IF(N1822="nio",0,IF(N1822&gt;0,VLOOKUP(H1822,'3-Productie normen'!A:S,VLOOKUP(N1822,'3-Productie normen'!S:T,2,FALSE),FALSE)))</f>
        <v>0</v>
      </c>
      <c r="V1822" s="176">
        <f t="shared" si="199"/>
        <v>0</v>
      </c>
      <c r="W1822" s="176">
        <f t="shared" si="200"/>
        <v>0</v>
      </c>
      <c r="X1822" s="176">
        <f t="shared" si="201"/>
        <v>0</v>
      </c>
      <c r="Y1822" s="666">
        <f>VLOOKUP(H1822,'3-Productie normen'!A:S,13,FALSE)</f>
        <v>0</v>
      </c>
      <c r="Z1822" s="177"/>
      <c r="AB1822" s="138">
        <f t="shared" si="202"/>
        <v>0</v>
      </c>
    </row>
    <row r="1823" spans="1:28" ht="14.1" customHeight="1">
      <c r="A1823" s="152">
        <v>1823</v>
      </c>
      <c r="B1823" s="171" t="s">
        <v>274</v>
      </c>
      <c r="C1823" s="570" t="s">
        <v>974</v>
      </c>
      <c r="D1823" s="526" t="s">
        <v>540</v>
      </c>
      <c r="E1823" s="526" t="s">
        <v>544</v>
      </c>
      <c r="F1823" s="184" t="s">
        <v>402</v>
      </c>
      <c r="G1823" s="184" t="s">
        <v>286</v>
      </c>
      <c r="H1823" s="180" t="s">
        <v>223</v>
      </c>
      <c r="I1823" s="184"/>
      <c r="J1823" s="649">
        <v>0</v>
      </c>
      <c r="K1823" s="484"/>
      <c r="L1823" s="484"/>
      <c r="M1823" s="484"/>
      <c r="N1823" s="174" t="s">
        <v>223</v>
      </c>
      <c r="O1823" s="174"/>
      <c r="P1823" s="174">
        <v>0</v>
      </c>
      <c r="Q1823" s="174"/>
      <c r="R1823" s="175">
        <f t="shared" si="196"/>
        <v>0</v>
      </c>
      <c r="S1823" s="175">
        <f t="shared" si="197"/>
        <v>0</v>
      </c>
      <c r="T1823" s="175">
        <f t="shared" si="198"/>
        <v>0</v>
      </c>
      <c r="U1823" s="176">
        <f>IF(N1823="nio",0,IF(N1823&gt;0,VLOOKUP(H1823,'3-Productie normen'!A:S,VLOOKUP(N1823,'3-Productie normen'!S:T,2,FALSE),FALSE)))</f>
        <v>0</v>
      </c>
      <c r="V1823" s="176">
        <f t="shared" si="199"/>
        <v>0</v>
      </c>
      <c r="W1823" s="176">
        <f t="shared" si="200"/>
        <v>0</v>
      </c>
      <c r="X1823" s="176">
        <f t="shared" si="201"/>
        <v>0</v>
      </c>
      <c r="Y1823" s="666">
        <f>VLOOKUP(H1823,'3-Productie normen'!A:S,13,FALSE)</f>
        <v>0</v>
      </c>
      <c r="Z1823" s="177"/>
      <c r="AB1823" s="138">
        <f t="shared" si="202"/>
        <v>0</v>
      </c>
    </row>
    <row r="1824" spans="1:28" ht="14.1" customHeight="1">
      <c r="A1824" s="152">
        <v>1824</v>
      </c>
      <c r="B1824" s="171" t="s">
        <v>274</v>
      </c>
      <c r="C1824" s="570" t="s">
        <v>974</v>
      </c>
      <c r="D1824" s="526" t="s">
        <v>883</v>
      </c>
      <c r="E1824" s="526" t="s">
        <v>545</v>
      </c>
      <c r="F1824" s="184" t="s">
        <v>2141</v>
      </c>
      <c r="G1824" s="184" t="s">
        <v>286</v>
      </c>
      <c r="H1824" s="180" t="s">
        <v>223</v>
      </c>
      <c r="I1824" s="184"/>
      <c r="J1824" s="649">
        <v>45.5</v>
      </c>
      <c r="K1824" s="484"/>
      <c r="L1824" s="484"/>
      <c r="M1824" s="484"/>
      <c r="N1824" s="174" t="s">
        <v>223</v>
      </c>
      <c r="O1824" s="174"/>
      <c r="P1824" s="174">
        <v>0</v>
      </c>
      <c r="Q1824" s="174"/>
      <c r="R1824" s="175">
        <f t="shared" si="196"/>
        <v>0</v>
      </c>
      <c r="S1824" s="175">
        <f t="shared" si="197"/>
        <v>0</v>
      </c>
      <c r="T1824" s="175">
        <f t="shared" si="198"/>
        <v>0</v>
      </c>
      <c r="U1824" s="176">
        <f>IF(N1824="nio",0,IF(N1824&gt;0,VLOOKUP(H1824,'3-Productie normen'!A:S,VLOOKUP(N1824,'3-Productie normen'!S:T,2,FALSE),FALSE)))</f>
        <v>0</v>
      </c>
      <c r="V1824" s="176">
        <f t="shared" si="199"/>
        <v>0</v>
      </c>
      <c r="W1824" s="176">
        <f t="shared" si="200"/>
        <v>0</v>
      </c>
      <c r="X1824" s="176">
        <f t="shared" si="201"/>
        <v>0</v>
      </c>
      <c r="Y1824" s="666">
        <f>VLOOKUP(H1824,'3-Productie normen'!A:S,13,FALSE)</f>
        <v>0</v>
      </c>
      <c r="Z1824" s="177"/>
      <c r="AB1824" s="138">
        <f t="shared" si="202"/>
        <v>0</v>
      </c>
    </row>
    <row r="1825" spans="1:28" ht="14.1" customHeight="1">
      <c r="A1825" s="152">
        <v>1825</v>
      </c>
      <c r="B1825" s="171" t="s">
        <v>274</v>
      </c>
      <c r="C1825" s="570" t="s">
        <v>974</v>
      </c>
      <c r="D1825" s="526" t="s">
        <v>883</v>
      </c>
      <c r="E1825" s="526" t="s">
        <v>546</v>
      </c>
      <c r="F1825" s="184" t="s">
        <v>547</v>
      </c>
      <c r="G1825" s="184" t="s">
        <v>286</v>
      </c>
      <c r="H1825" s="180" t="s">
        <v>223</v>
      </c>
      <c r="I1825" s="184" t="s">
        <v>111</v>
      </c>
      <c r="J1825" s="649">
        <v>314.3</v>
      </c>
      <c r="K1825" s="484"/>
      <c r="L1825" s="484"/>
      <c r="M1825" s="484"/>
      <c r="N1825" s="174" t="s">
        <v>223</v>
      </c>
      <c r="O1825" s="174"/>
      <c r="P1825" s="174">
        <v>0</v>
      </c>
      <c r="Q1825" s="174"/>
      <c r="R1825" s="175">
        <f t="shared" si="196"/>
        <v>0</v>
      </c>
      <c r="S1825" s="175">
        <f t="shared" si="197"/>
        <v>0</v>
      </c>
      <c r="T1825" s="175">
        <f t="shared" si="198"/>
        <v>0</v>
      </c>
      <c r="U1825" s="176">
        <f>IF(N1825="nio",0,IF(N1825&gt;0,VLOOKUP(H1825,'3-Productie normen'!A:S,VLOOKUP(N1825,'3-Productie normen'!S:T,2,FALSE),FALSE)))</f>
        <v>0</v>
      </c>
      <c r="V1825" s="176">
        <f t="shared" si="199"/>
        <v>0</v>
      </c>
      <c r="W1825" s="176">
        <f t="shared" si="200"/>
        <v>0</v>
      </c>
      <c r="X1825" s="176">
        <f t="shared" si="201"/>
        <v>0</v>
      </c>
      <c r="Y1825" s="666">
        <f>VLOOKUP(H1825,'3-Productie normen'!A:S,13,FALSE)</f>
        <v>0</v>
      </c>
      <c r="Z1825" s="177"/>
      <c r="AB1825" s="138">
        <f t="shared" si="202"/>
        <v>0</v>
      </c>
    </row>
    <row r="1826" spans="1:28" ht="14.1" customHeight="1">
      <c r="A1826" s="152">
        <v>1826</v>
      </c>
      <c r="B1826" s="171" t="s">
        <v>274</v>
      </c>
      <c r="C1826" s="570" t="s">
        <v>974</v>
      </c>
      <c r="D1826" s="526" t="s">
        <v>883</v>
      </c>
      <c r="E1826" s="526" t="s">
        <v>548</v>
      </c>
      <c r="F1826" s="184" t="s">
        <v>465</v>
      </c>
      <c r="G1826" s="184" t="s">
        <v>368</v>
      </c>
      <c r="H1826" s="184" t="s">
        <v>368</v>
      </c>
      <c r="I1826" s="184" t="s">
        <v>111</v>
      </c>
      <c r="J1826" s="649">
        <v>7.5</v>
      </c>
      <c r="K1826" s="484"/>
      <c r="L1826" s="484"/>
      <c r="M1826" s="484"/>
      <c r="N1826" s="174">
        <v>255</v>
      </c>
      <c r="O1826" s="174"/>
      <c r="P1826" s="174">
        <v>104</v>
      </c>
      <c r="Q1826" s="174"/>
      <c r="R1826" s="175" t="e">
        <f t="shared" si="196"/>
        <v>#DIV/0!</v>
      </c>
      <c r="S1826" s="175">
        <f t="shared" si="197"/>
        <v>0</v>
      </c>
      <c r="T1826" s="175" t="e">
        <f t="shared" si="198"/>
        <v>#DIV/0!</v>
      </c>
      <c r="U1826" s="176">
        <f>IF(N1826="nio",0,IF(N1826&gt;0,VLOOKUP(H1826,'3-Productie normen'!A:S,VLOOKUP(N1826,'3-Productie normen'!S:T,2,FALSE),FALSE)))</f>
        <v>0</v>
      </c>
      <c r="V1826" s="176">
        <f t="shared" si="199"/>
        <v>0</v>
      </c>
      <c r="W1826" s="176">
        <f t="shared" si="200"/>
        <v>0</v>
      </c>
      <c r="X1826" s="176">
        <f t="shared" si="201"/>
        <v>0</v>
      </c>
      <c r="Y1826" s="666">
        <f>VLOOKUP(H1826,'3-Productie normen'!A:S,13,FALSE)</f>
        <v>5</v>
      </c>
      <c r="Z1826" s="177"/>
      <c r="AB1826" s="138">
        <f t="shared" si="202"/>
        <v>2692.5</v>
      </c>
    </row>
    <row r="1827" spans="1:28" ht="14.1" customHeight="1">
      <c r="A1827" s="152">
        <v>1827</v>
      </c>
      <c r="B1827" s="171" t="s">
        <v>274</v>
      </c>
      <c r="C1827" s="570" t="s">
        <v>974</v>
      </c>
      <c r="D1827" s="526" t="s">
        <v>900</v>
      </c>
      <c r="E1827" s="526" t="s">
        <v>549</v>
      </c>
      <c r="F1827" s="184" t="s">
        <v>2142</v>
      </c>
      <c r="G1827" s="184" t="s">
        <v>286</v>
      </c>
      <c r="H1827" s="180" t="s">
        <v>223</v>
      </c>
      <c r="I1827" s="184"/>
      <c r="J1827" s="649">
        <v>45.5</v>
      </c>
      <c r="K1827" s="484"/>
      <c r="L1827" s="484"/>
      <c r="M1827" s="484"/>
      <c r="N1827" s="174" t="s">
        <v>223</v>
      </c>
      <c r="O1827" s="174"/>
      <c r="P1827" s="174">
        <v>0</v>
      </c>
      <c r="Q1827" s="174"/>
      <c r="R1827" s="175">
        <f t="shared" si="196"/>
        <v>0</v>
      </c>
      <c r="S1827" s="175">
        <f t="shared" si="197"/>
        <v>0</v>
      </c>
      <c r="T1827" s="175">
        <f t="shared" si="198"/>
        <v>0</v>
      </c>
      <c r="U1827" s="176">
        <f>IF(N1827="nio",0,IF(N1827&gt;0,VLOOKUP(H1827,'3-Productie normen'!A:S,VLOOKUP(N1827,'3-Productie normen'!S:T,2,FALSE),FALSE)))</f>
        <v>0</v>
      </c>
      <c r="V1827" s="176">
        <f t="shared" si="199"/>
        <v>0</v>
      </c>
      <c r="W1827" s="176">
        <f t="shared" si="200"/>
        <v>0</v>
      </c>
      <c r="X1827" s="176">
        <f t="shared" si="201"/>
        <v>0</v>
      </c>
      <c r="Y1827" s="666">
        <f>VLOOKUP(H1827,'3-Productie normen'!A:S,13,FALSE)</f>
        <v>0</v>
      </c>
      <c r="Z1827" s="177"/>
      <c r="AB1827" s="138">
        <f t="shared" si="202"/>
        <v>0</v>
      </c>
    </row>
    <row r="1828" spans="1:28" ht="14.1" customHeight="1">
      <c r="A1828" s="152">
        <v>1828</v>
      </c>
      <c r="B1828" s="171" t="s">
        <v>274</v>
      </c>
      <c r="C1828" s="570" t="s">
        <v>974</v>
      </c>
      <c r="D1828" s="526" t="s">
        <v>900</v>
      </c>
      <c r="E1828" s="526" t="s">
        <v>550</v>
      </c>
      <c r="F1828" s="184" t="s">
        <v>551</v>
      </c>
      <c r="G1828" s="184" t="s">
        <v>286</v>
      </c>
      <c r="H1828" s="180" t="s">
        <v>223</v>
      </c>
      <c r="I1828" s="184"/>
      <c r="J1828" s="649">
        <v>0</v>
      </c>
      <c r="K1828" s="484"/>
      <c r="L1828" s="484"/>
      <c r="M1828" s="484"/>
      <c r="N1828" s="174" t="s">
        <v>223</v>
      </c>
      <c r="O1828" s="174"/>
      <c r="P1828" s="174">
        <v>0</v>
      </c>
      <c r="Q1828" s="174"/>
      <c r="R1828" s="175">
        <f t="shared" si="196"/>
        <v>0</v>
      </c>
      <c r="S1828" s="175">
        <f t="shared" si="197"/>
        <v>0</v>
      </c>
      <c r="T1828" s="175">
        <f t="shared" si="198"/>
        <v>0</v>
      </c>
      <c r="U1828" s="176">
        <f>IF(N1828="nio",0,IF(N1828&gt;0,VLOOKUP(H1828,'3-Productie normen'!A:S,VLOOKUP(N1828,'3-Productie normen'!S:T,2,FALSE),FALSE)))</f>
        <v>0</v>
      </c>
      <c r="V1828" s="176">
        <f t="shared" si="199"/>
        <v>0</v>
      </c>
      <c r="W1828" s="176">
        <f t="shared" si="200"/>
        <v>0</v>
      </c>
      <c r="X1828" s="176">
        <f t="shared" si="201"/>
        <v>0</v>
      </c>
      <c r="Y1828" s="666">
        <f>VLOOKUP(H1828,'3-Productie normen'!A:S,13,FALSE)</f>
        <v>0</v>
      </c>
      <c r="Z1828" s="177"/>
      <c r="AB1828" s="138">
        <f t="shared" si="202"/>
        <v>0</v>
      </c>
    </row>
    <row r="1829" spans="1:28" ht="14.1" customHeight="1">
      <c r="A1829" s="152">
        <v>1829</v>
      </c>
      <c r="B1829" s="171" t="s">
        <v>274</v>
      </c>
      <c r="C1829" s="570" t="s">
        <v>974</v>
      </c>
      <c r="D1829" s="526" t="s">
        <v>900</v>
      </c>
      <c r="E1829" s="526" t="s">
        <v>552</v>
      </c>
      <c r="F1829" s="184" t="s">
        <v>401</v>
      </c>
      <c r="G1829" s="184" t="s">
        <v>368</v>
      </c>
      <c r="H1829" s="184" t="s">
        <v>368</v>
      </c>
      <c r="I1829" s="184" t="s">
        <v>326</v>
      </c>
      <c r="J1829" s="649">
        <v>7.5</v>
      </c>
      <c r="K1829" s="484"/>
      <c r="L1829" s="484"/>
      <c r="M1829" s="484"/>
      <c r="N1829" s="174">
        <v>255</v>
      </c>
      <c r="O1829" s="174"/>
      <c r="P1829" s="174">
        <v>104</v>
      </c>
      <c r="Q1829" s="174"/>
      <c r="R1829" s="175" t="e">
        <f t="shared" si="196"/>
        <v>#DIV/0!</v>
      </c>
      <c r="S1829" s="175">
        <f t="shared" si="197"/>
        <v>0</v>
      </c>
      <c r="T1829" s="175" t="e">
        <f t="shared" si="198"/>
        <v>#DIV/0!</v>
      </c>
      <c r="U1829" s="176">
        <f>IF(N1829="nio",0,IF(N1829&gt;0,VLOOKUP(H1829,'3-Productie normen'!A:S,VLOOKUP(N1829,'3-Productie normen'!S:T,2,FALSE),FALSE)))</f>
        <v>0</v>
      </c>
      <c r="V1829" s="176">
        <f t="shared" si="199"/>
        <v>0</v>
      </c>
      <c r="W1829" s="176">
        <f t="shared" si="200"/>
        <v>0</v>
      </c>
      <c r="X1829" s="176">
        <f t="shared" si="201"/>
        <v>0</v>
      </c>
      <c r="Y1829" s="666">
        <f>VLOOKUP(H1829,'3-Productie normen'!A:S,13,FALSE)</f>
        <v>5</v>
      </c>
      <c r="Z1829" s="177"/>
      <c r="AB1829" s="138">
        <f t="shared" si="202"/>
        <v>2692.5</v>
      </c>
    </row>
  </sheetData>
  <autoFilter ref="B9:AB1829" xr:uid="{00000000-0009-0000-0000-000004000000}"/>
  <mergeCells count="1">
    <mergeCell ref="V6:X7"/>
  </mergeCells>
  <phoneticPr fontId="10"/>
  <printOptions horizontalCentered="1" gridLinesSet="0"/>
  <pageMargins left="0.19685039370078741" right="0.19685039370078741" top="0.59055118110236227" bottom="0.78740157480314965" header="0.39370078740157483" footer="0.19685039370078741"/>
  <pageSetup paperSize="9" scale="45" fitToHeight="0" orientation="landscape" r:id="rId1"/>
  <headerFooter alignWithMargins="0">
    <oddFooter>&amp;L&amp;"Verdana,Standaard"&amp;F-&amp;A
Atir b.v. ©&amp;R&amp;"Verdana,Standaard"printversie &amp;D</oddFooter>
  </headerFooter>
  <rowBreaks count="4" manualBreakCount="4">
    <brk id="50" min="1" max="21" man="1"/>
    <brk id="100" min="1" max="21" man="1"/>
    <brk id="150" min="1" max="21" man="1"/>
    <brk id="199"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3" sqref="D33"/>
      <selection pane="bottomLeft" activeCell="A10" sqref="A10"/>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38" t="s">
        <v>28</v>
      </c>
      <c r="B1" s="191"/>
      <c r="C1" s="46"/>
      <c r="D1" s="46"/>
      <c r="E1" s="46"/>
      <c r="F1" s="3"/>
      <c r="G1" s="3"/>
      <c r="H1" s="47"/>
    </row>
    <row r="2" spans="1:9">
      <c r="A2" s="2"/>
      <c r="B2" s="2"/>
      <c r="C2" s="2"/>
      <c r="D2" s="2"/>
      <c r="E2" s="2"/>
      <c r="F2" s="3"/>
      <c r="G2" s="3"/>
    </row>
    <row r="3" spans="1:9" ht="15">
      <c r="A3" s="121" t="str">
        <f>'1-Contractblad totaal'!A3</f>
        <v>Naam opdrachtgever</v>
      </c>
      <c r="B3" s="147" t="str">
        <f>'1-Contractblad totaal'!B3</f>
        <v>Gemeente Nissewaard</v>
      </c>
      <c r="C3" s="2"/>
      <c r="D3" s="2"/>
      <c r="E3" s="503"/>
      <c r="F3" s="3"/>
      <c r="G3" s="3"/>
    </row>
    <row r="4" spans="1:9" ht="15">
      <c r="A4" s="121" t="str">
        <f>'1-Contractblad totaal'!A4</f>
        <v>Calculatie onderdeel</v>
      </c>
      <c r="B4" s="147" t="str">
        <f ca="1">MID(CELL("bestandsnaam",$C$9),SEARCH("]",CELL("bestandsnaam",$C$9),1)+1,256)</f>
        <v>5-Premies en opslagen</v>
      </c>
      <c r="C4" s="192"/>
      <c r="D4" s="193"/>
      <c r="E4" s="194"/>
      <c r="F4" s="6"/>
      <c r="G4" s="6"/>
    </row>
    <row r="5" spans="1:9" ht="15">
      <c r="A5" s="121" t="str">
        <f>'1-Contractblad totaal'!A5</f>
        <v>Gebouw/plaats</v>
      </c>
      <c r="B5" s="147" t="str">
        <f>'1-Contractblad totaal'!B5</f>
        <v>Diverse locaties</v>
      </c>
      <c r="C5" s="121"/>
      <c r="D5" s="195"/>
      <c r="E5" s="196"/>
      <c r="F5" s="8"/>
      <c r="G5" s="6"/>
    </row>
    <row r="6" spans="1:9" ht="15">
      <c r="A6" s="121" t="str">
        <f>'1-Contractblad totaal'!A6</f>
        <v>Referentie nummer</v>
      </c>
      <c r="B6" s="147" t="str">
        <f>'1-Contractblad totaal'!B6</f>
        <v>GNW-EA-ID.RT-2020</v>
      </c>
      <c r="C6" s="154"/>
      <c r="D6" s="195"/>
      <c r="E6" s="510"/>
      <c r="F6" s="509"/>
      <c r="G6" s="511"/>
      <c r="H6" s="512"/>
    </row>
    <row r="7" spans="1:9" ht="15">
      <c r="A7" s="121" t="str">
        <f>'1-Contractblad totaal'!A8</f>
        <v>Naam dienstverlener</v>
      </c>
      <c r="B7" s="147">
        <f>'1-Contractblad totaal'!B8</f>
        <v>0</v>
      </c>
      <c r="C7" s="197"/>
      <c r="D7" s="22"/>
      <c r="E7" s="198"/>
      <c r="F7" s="8"/>
      <c r="G7" s="6"/>
      <c r="H7" s="9"/>
      <c r="I7" s="9"/>
    </row>
    <row r="8" spans="1:9" ht="15">
      <c r="A8" s="121" t="str">
        <f>'1-Contractblad totaal'!A9</f>
        <v>Prijspeil</v>
      </c>
      <c r="B8" s="122">
        <f>'1-Contractblad totaal'!B9</f>
        <v>44348</v>
      </c>
      <c r="C8" s="196"/>
      <c r="D8" s="196"/>
      <c r="E8" s="196"/>
      <c r="F8" s="8"/>
      <c r="G8" s="6"/>
    </row>
    <row r="9" spans="1:9" ht="15">
      <c r="A9" s="199"/>
      <c r="B9" s="196"/>
      <c r="C9" s="196"/>
      <c r="D9" s="196"/>
      <c r="E9" s="196"/>
      <c r="F9" s="8"/>
      <c r="G9" s="6"/>
    </row>
    <row r="10" spans="1:9" ht="17.399999999999999">
      <c r="A10" s="232" t="s">
        <v>4</v>
      </c>
      <c r="B10" s="233"/>
      <c r="C10" s="234"/>
      <c r="D10" s="196"/>
      <c r="E10" s="196"/>
      <c r="F10" s="8"/>
      <c r="G10" s="6"/>
    </row>
    <row r="11" spans="1:9">
      <c r="A11" s="200"/>
      <c r="B11" s="5"/>
      <c r="C11" s="5"/>
      <c r="D11" s="196"/>
      <c r="E11" s="196"/>
      <c r="F11" s="6"/>
      <c r="G11" s="6"/>
    </row>
    <row r="12" spans="1:9">
      <c r="A12" s="201"/>
      <c r="B12" s="202"/>
      <c r="C12" s="203" t="s">
        <v>43</v>
      </c>
      <c r="D12" s="196"/>
      <c r="E12" s="196"/>
      <c r="F12" s="8"/>
      <c r="G12" s="6"/>
    </row>
    <row r="13" spans="1:9">
      <c r="A13" s="204" t="s">
        <v>99</v>
      </c>
      <c r="B13" s="181"/>
      <c r="C13" s="439"/>
      <c r="D13" s="196"/>
      <c r="E13" s="196"/>
      <c r="F13" s="205"/>
      <c r="G13" s="6"/>
    </row>
    <row r="14" spans="1:9">
      <c r="A14" s="204" t="s">
        <v>226</v>
      </c>
      <c r="B14" s="181"/>
      <c r="C14" s="439"/>
      <c r="D14" s="196"/>
      <c r="E14" s="196"/>
      <c r="F14" s="205"/>
      <c r="G14" s="6"/>
      <c r="H14" s="47"/>
    </row>
    <row r="15" spans="1:9">
      <c r="A15" s="204" t="s">
        <v>100</v>
      </c>
      <c r="B15" s="181"/>
      <c r="C15" s="439"/>
      <c r="D15" s="196"/>
      <c r="E15" s="196"/>
      <c r="F15" s="205"/>
      <c r="G15" s="6"/>
      <c r="H15" s="47"/>
    </row>
    <row r="16" spans="1:9">
      <c r="A16" s="206" t="s">
        <v>9</v>
      </c>
      <c r="B16" s="207"/>
      <c r="C16" s="208">
        <f>SUM(C13:C15)</f>
        <v>0</v>
      </c>
      <c r="D16" s="196"/>
      <c r="E16" s="196"/>
      <c r="F16" s="6"/>
      <c r="G16" s="47"/>
    </row>
    <row r="17" spans="1:9">
      <c r="A17" s="206"/>
      <c r="B17" s="207"/>
      <c r="C17" s="208"/>
      <c r="D17" s="196"/>
      <c r="E17" s="196"/>
      <c r="F17" s="6"/>
      <c r="G17" s="47"/>
    </row>
    <row r="18" spans="1:9">
      <c r="A18" s="719" t="s">
        <v>101</v>
      </c>
      <c r="B18" s="720"/>
      <c r="C18" s="439"/>
      <c r="D18" s="196"/>
      <c r="E18" s="196"/>
      <c r="F18" s="6"/>
    </row>
    <row r="19" spans="1:9">
      <c r="A19" s="516" t="s">
        <v>271</v>
      </c>
      <c r="B19" s="514"/>
      <c r="C19" s="515"/>
      <c r="D19" s="196"/>
      <c r="E19" s="196"/>
      <c r="F19" s="6"/>
    </row>
    <row r="20" spans="1:9">
      <c r="A20" s="719" t="s">
        <v>102</v>
      </c>
      <c r="B20" s="720"/>
      <c r="C20" s="439"/>
      <c r="D20" s="196"/>
      <c r="E20" s="196"/>
      <c r="F20" s="6"/>
    </row>
    <row r="21" spans="1:9">
      <c r="A21" s="719" t="s">
        <v>38</v>
      </c>
      <c r="B21" s="720"/>
      <c r="C21" s="209" t="e">
        <f>C35</f>
        <v>#DIV/0!</v>
      </c>
      <c r="D21" s="196"/>
      <c r="E21" s="196"/>
      <c r="F21" s="6"/>
    </row>
    <row r="22" spans="1:9">
      <c r="A22" s="719" t="s">
        <v>39</v>
      </c>
      <c r="B22" s="720"/>
      <c r="C22" s="439"/>
      <c r="D22" s="196"/>
      <c r="E22" s="196"/>
      <c r="F22" s="6"/>
    </row>
    <row r="23" spans="1:9">
      <c r="A23" s="719" t="s">
        <v>82</v>
      </c>
      <c r="B23" s="720"/>
      <c r="C23" s="439"/>
      <c r="D23" s="196"/>
      <c r="E23" s="196"/>
      <c r="F23" s="6"/>
    </row>
    <row r="24" spans="1:9">
      <c r="A24" s="719" t="s">
        <v>255</v>
      </c>
      <c r="B24" s="720"/>
      <c r="C24" s="439"/>
      <c r="D24" s="196"/>
      <c r="E24" s="196"/>
      <c r="F24" s="6"/>
    </row>
    <row r="25" spans="1:9">
      <c r="A25" s="721" t="s">
        <v>81</v>
      </c>
      <c r="B25" s="722"/>
      <c r="C25" s="210" t="e">
        <f>SUM(C16:C24)</f>
        <v>#DIV/0!</v>
      </c>
      <c r="D25" s="196"/>
      <c r="E25" s="196"/>
      <c r="F25" s="6"/>
    </row>
    <row r="26" spans="1:9">
      <c r="A26" s="211"/>
      <c r="B26" s="193"/>
      <c r="C26" s="18"/>
      <c r="D26" s="196"/>
      <c r="E26" s="196"/>
      <c r="F26" s="19"/>
      <c r="G26" s="6"/>
    </row>
    <row r="27" spans="1:9" ht="17.399999999999999">
      <c r="A27" s="232" t="s">
        <v>75</v>
      </c>
      <c r="B27" s="233"/>
      <c r="C27" s="234"/>
      <c r="D27" s="196"/>
      <c r="E27" s="196"/>
      <c r="F27" s="8"/>
      <c r="G27" s="6"/>
    </row>
    <row r="28" spans="1:9">
      <c r="A28" s="200"/>
      <c r="B28" s="5"/>
      <c r="C28" s="5"/>
      <c r="D28" s="196"/>
      <c r="E28" s="196"/>
      <c r="F28" s="6"/>
      <c r="G28" s="6"/>
      <c r="H28" s="47"/>
    </row>
    <row r="29" spans="1:9">
      <c r="A29" s="5"/>
      <c r="B29" s="5"/>
      <c r="C29" s="212" t="s">
        <v>17</v>
      </c>
      <c r="D29" s="196"/>
      <c r="E29" s="196"/>
      <c r="F29" s="6"/>
      <c r="G29" s="6"/>
      <c r="H29" s="47"/>
    </row>
    <row r="30" spans="1:9">
      <c r="A30" s="204" t="s">
        <v>23</v>
      </c>
      <c r="B30" s="202"/>
      <c r="C30" s="213">
        <f>'6-Opbouw uurtarief productie'!E22</f>
        <v>0</v>
      </c>
      <c r="D30" s="196"/>
      <c r="E30" s="196"/>
      <c r="F30" s="47"/>
      <c r="G30" s="6"/>
      <c r="H30" s="47"/>
      <c r="I30" s="47"/>
    </row>
    <row r="31" spans="1:9">
      <c r="A31" s="204" t="s">
        <v>58</v>
      </c>
      <c r="B31" s="486" t="s">
        <v>231</v>
      </c>
      <c r="C31" s="440"/>
      <c r="D31" s="196"/>
      <c r="E31" s="196"/>
      <c r="F31" s="8"/>
      <c r="G31" s="6"/>
      <c r="H31" s="47"/>
      <c r="I31" s="47"/>
    </row>
    <row r="32" spans="1:9">
      <c r="A32" s="204" t="s">
        <v>52</v>
      </c>
      <c r="B32" s="202"/>
      <c r="C32" s="214">
        <f>C30+C31</f>
        <v>0</v>
      </c>
      <c r="D32" s="196"/>
      <c r="E32" s="196"/>
      <c r="F32" s="8"/>
      <c r="G32" s="6"/>
      <c r="H32" s="47"/>
      <c r="I32" s="47"/>
    </row>
    <row r="33" spans="1:8">
      <c r="A33" s="215" t="s">
        <v>0</v>
      </c>
      <c r="B33" s="216"/>
      <c r="C33" s="441"/>
      <c r="E33" s="217"/>
      <c r="F33" s="8"/>
      <c r="G33" s="6"/>
      <c r="H33" s="47"/>
    </row>
    <row r="34" spans="1:8">
      <c r="A34" s="200"/>
      <c r="B34" s="218"/>
      <c r="C34" s="219"/>
      <c r="E34" s="5"/>
      <c r="F34" s="6"/>
      <c r="G34" s="6"/>
      <c r="H34" s="47"/>
    </row>
    <row r="35" spans="1:8">
      <c r="A35" s="403" t="s">
        <v>53</v>
      </c>
      <c r="B35" s="325"/>
      <c r="C35" s="404" t="e">
        <f>(C32/C30)*C33</f>
        <v>#DIV/0!</v>
      </c>
      <c r="E35" s="220"/>
      <c r="F35" s="8"/>
      <c r="G35" s="221"/>
      <c r="H35" s="47"/>
    </row>
    <row r="36" spans="1:8">
      <c r="A36" s="200"/>
      <c r="B36" s="5"/>
      <c r="C36" s="5"/>
      <c r="E36" s="220"/>
      <c r="F36" s="8"/>
      <c r="G36" s="6"/>
    </row>
    <row r="37" spans="1:8" ht="17.399999999999999">
      <c r="A37" s="235" t="s">
        <v>61</v>
      </c>
      <c r="B37" s="236"/>
      <c r="C37" s="237"/>
      <c r="E37" s="220"/>
      <c r="F37" s="8"/>
      <c r="G37" s="6"/>
    </row>
    <row r="38" spans="1:8">
      <c r="A38" s="211"/>
      <c r="B38" s="193"/>
      <c r="C38" s="18"/>
      <c r="E38" s="220"/>
      <c r="F38" s="8"/>
      <c r="G38" s="6"/>
    </row>
    <row r="39" spans="1:8">
      <c r="A39" s="211"/>
      <c r="B39" s="419" t="s">
        <v>87</v>
      </c>
      <c r="C39" s="18"/>
      <c r="E39" s="220"/>
      <c r="F39" s="8"/>
      <c r="G39" s="6"/>
    </row>
    <row r="40" spans="1:8">
      <c r="A40" s="222" t="s">
        <v>6</v>
      </c>
      <c r="B40" s="442"/>
      <c r="C40" s="18"/>
      <c r="E40" s="220"/>
      <c r="F40" s="8"/>
      <c r="G40" s="24"/>
    </row>
    <row r="41" spans="1:8">
      <c r="A41" s="222" t="s">
        <v>5</v>
      </c>
      <c r="B41" s="442"/>
      <c r="C41" s="18"/>
      <c r="E41" s="220"/>
      <c r="F41" s="8"/>
      <c r="G41" s="24"/>
    </row>
    <row r="42" spans="1:8">
      <c r="A42" s="405" t="s">
        <v>7</v>
      </c>
      <c r="B42" s="406">
        <f>B40-B41</f>
        <v>0</v>
      </c>
      <c r="C42" s="18"/>
      <c r="E42" s="220"/>
      <c r="F42" s="8"/>
      <c r="G42" s="12"/>
    </row>
    <row r="43" spans="1:8">
      <c r="A43" s="223"/>
      <c r="B43" s="224"/>
      <c r="C43" s="18"/>
      <c r="E43" s="220"/>
      <c r="F43" s="8"/>
      <c r="G43" s="12"/>
    </row>
    <row r="44" spans="1:8">
      <c r="A44" s="222" t="s">
        <v>33</v>
      </c>
      <c r="B44" s="442"/>
      <c r="C44" s="18"/>
      <c r="E44" s="220"/>
      <c r="F44" s="8"/>
      <c r="G44" s="12"/>
    </row>
    <row r="45" spans="1:8">
      <c r="A45" s="222" t="s">
        <v>22</v>
      </c>
      <c r="B45" s="442"/>
      <c r="C45" s="18"/>
      <c r="E45" s="220"/>
      <c r="F45" s="8"/>
      <c r="G45" s="12"/>
    </row>
    <row r="46" spans="1:8">
      <c r="A46" s="222" t="s">
        <v>46</v>
      </c>
      <c r="B46" s="442"/>
      <c r="C46" s="18"/>
      <c r="E46" s="220"/>
      <c r="F46" s="8"/>
      <c r="G46" s="12"/>
    </row>
    <row r="47" spans="1:8">
      <c r="A47" s="222" t="s">
        <v>56</v>
      </c>
      <c r="B47" s="442"/>
      <c r="C47" s="18"/>
      <c r="E47" s="220"/>
      <c r="F47" s="8"/>
      <c r="G47" s="12"/>
    </row>
    <row r="48" spans="1:8">
      <c r="A48" s="405" t="s">
        <v>30</v>
      </c>
      <c r="B48" s="406">
        <f>B42-SUM(B44:B47)</f>
        <v>0</v>
      </c>
      <c r="C48" s="18"/>
      <c r="E48" s="220"/>
      <c r="F48" s="8"/>
      <c r="G48" s="12"/>
    </row>
    <row r="49" spans="1:7">
      <c r="A49" s="225"/>
      <c r="B49" s="224"/>
      <c r="C49" s="18"/>
      <c r="E49" s="220"/>
      <c r="F49" s="8"/>
      <c r="G49" s="12"/>
    </row>
    <row r="50" spans="1:7">
      <c r="A50" s="226" t="s">
        <v>76</v>
      </c>
      <c r="B50" s="227">
        <f>IF(B44=0,0,B44/$B$48)</f>
        <v>0</v>
      </c>
      <c r="C50" s="18"/>
      <c r="E50" s="220"/>
      <c r="F50" s="8"/>
      <c r="G50" s="12"/>
    </row>
    <row r="51" spans="1:7">
      <c r="A51" s="226" t="s">
        <v>22</v>
      </c>
      <c r="B51" s="227">
        <f>IF(B45=0,0,B45/$B$48)</f>
        <v>0</v>
      </c>
      <c r="C51" s="18"/>
      <c r="E51" s="220"/>
      <c r="F51" s="8"/>
      <c r="G51" s="12"/>
    </row>
    <row r="52" spans="1:7">
      <c r="A52" s="222" t="s">
        <v>46</v>
      </c>
      <c r="B52" s="227">
        <f>IF(B46=0,0,B46/$B$48)</f>
        <v>0</v>
      </c>
      <c r="C52" s="18"/>
      <c r="E52" s="220"/>
      <c r="F52" s="8"/>
      <c r="G52" s="12"/>
    </row>
    <row r="53" spans="1:7">
      <c r="A53" s="226" t="s">
        <v>56</v>
      </c>
      <c r="B53" s="227">
        <f>IF(B47=0,0,B47/$B$48)</f>
        <v>0</v>
      </c>
      <c r="C53" s="18"/>
      <c r="E53" s="220"/>
      <c r="F53" s="8"/>
      <c r="G53" s="33"/>
    </row>
    <row r="54" spans="1:7">
      <c r="A54" s="405" t="s">
        <v>83</v>
      </c>
      <c r="B54" s="407">
        <f>SUM(B50:B53)</f>
        <v>0</v>
      </c>
      <c r="C54" s="18"/>
      <c r="E54" s="220"/>
      <c r="F54" s="8"/>
      <c r="G54" s="36"/>
    </row>
    <row r="55" spans="1:7">
      <c r="A55" s="40"/>
      <c r="B55" s="40"/>
      <c r="C55" s="40"/>
      <c r="E55" s="220"/>
      <c r="F55" s="8"/>
      <c r="G55" s="3"/>
    </row>
    <row r="56" spans="1:7">
      <c r="A56" s="44"/>
      <c r="B56" s="45"/>
      <c r="C56" s="45"/>
      <c r="E56" s="220"/>
      <c r="F56" s="8"/>
      <c r="G56" s="3"/>
    </row>
    <row r="57" spans="1:7" s="47" customFormat="1"/>
    <row r="58" spans="1:7" s="47" customFormat="1"/>
    <row r="59" spans="1:7" s="47" customFormat="1" ht="13.8">
      <c r="A59" s="228"/>
      <c r="B59" s="1"/>
    </row>
    <row r="60" spans="1:7" s="47" customFormat="1" ht="13.8">
      <c r="A60" s="228"/>
      <c r="B60" s="1"/>
    </row>
    <row r="61" spans="1:7" s="47" customFormat="1" ht="13.8">
      <c r="A61" s="228"/>
      <c r="B61" s="1"/>
    </row>
    <row r="62" spans="1:7" s="47" customFormat="1" ht="13.8">
      <c r="A62" s="228"/>
      <c r="B62" s="1"/>
    </row>
    <row r="63" spans="1:7" s="47" customFormat="1" ht="13.8">
      <c r="A63" s="229"/>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
    </row>
    <row r="71" spans="1:3" s="47" customFormat="1" ht="13.8">
      <c r="A71" s="1"/>
      <c r="B71" s="230"/>
    </row>
    <row r="72" spans="1:3" s="47" customFormat="1" ht="13.8">
      <c r="A72" s="1"/>
      <c r="B72" s="1"/>
    </row>
    <row r="73" spans="1:3" s="47" customFormat="1" ht="13.8">
      <c r="B73" s="1"/>
    </row>
    <row r="74" spans="1:3" s="47" customFormat="1" ht="13.8">
      <c r="A74" s="1"/>
      <c r="B74" s="1"/>
      <c r="C74" s="1"/>
    </row>
    <row r="75" spans="1:3" s="47" customFormat="1" ht="13.8">
      <c r="A75" s="231"/>
      <c r="B75" s="1"/>
      <c r="C75" s="231"/>
    </row>
    <row r="76" spans="1:3" s="47" customFormat="1" ht="13.8">
      <c r="A76" s="1"/>
      <c r="B76" s="1"/>
      <c r="C76" s="1"/>
    </row>
    <row r="77" spans="1:3" s="47" customFormat="1" ht="13.8">
      <c r="A77" s="1"/>
      <c r="B77" s="1"/>
      <c r="C77" s="1"/>
    </row>
    <row r="78" spans="1:3" s="47" customFormat="1" ht="13.8">
      <c r="A78" s="1"/>
      <c r="B78" s="1"/>
      <c r="C78" s="1"/>
    </row>
    <row r="79" spans="1:3" s="47" customFormat="1" ht="13.8">
      <c r="A79" s="231"/>
      <c r="B79" s="1"/>
      <c r="C79" s="231"/>
    </row>
    <row r="80" spans="1:3" s="47" customFormat="1" ht="13.8">
      <c r="A80" s="231"/>
      <c r="B80" s="1"/>
      <c r="C80" s="231"/>
    </row>
    <row r="81" spans="1:3" s="47" customFormat="1" ht="13.8">
      <c r="A81" s="231"/>
      <c r="B81" s="1"/>
      <c r="C81" s="231"/>
    </row>
    <row r="82" spans="1:3" s="47" customFormat="1" ht="13.8">
      <c r="A82" s="1"/>
      <c r="B82" s="1"/>
    </row>
    <row r="83" spans="1:3" s="47" customFormat="1" ht="13.8">
      <c r="A83" s="1"/>
      <c r="B83" s="1"/>
    </row>
    <row r="84" spans="1:3" s="47" customFormat="1" ht="13.8">
      <c r="A84" s="1"/>
      <c r="B84" s="1"/>
    </row>
  </sheetData>
  <dataConsolidate/>
  <mergeCells count="7">
    <mergeCell ref="A18:B18"/>
    <mergeCell ref="A25:B25"/>
    <mergeCell ref="A21:B21"/>
    <mergeCell ref="A20:B20"/>
    <mergeCell ref="A24:B24"/>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7"/>
  <sheetViews>
    <sheetView showGridLines="0" showZeros="0" showOutlineSymbols="0" zoomScale="90" zoomScaleNormal="90" zoomScalePageLayoutView="50" workbookViewId="0">
      <pane ySplit="10" topLeftCell="A11" activePane="bottomLeft" state="frozen"/>
      <selection activeCell="D33" sqref="D33"/>
      <selection pane="bottomLeft" activeCell="A11" sqref="A11"/>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38" t="s">
        <v>28</v>
      </c>
      <c r="B1" s="191"/>
      <c r="C1" s="46"/>
      <c r="D1" s="46"/>
      <c r="E1" s="46"/>
      <c r="F1" s="3"/>
      <c r="H1" s="726"/>
      <c r="I1" s="726"/>
      <c r="J1" s="726"/>
      <c r="K1" s="726"/>
      <c r="L1" s="726"/>
      <c r="M1" s="726"/>
      <c r="N1" s="726"/>
    </row>
    <row r="2" spans="1:15">
      <c r="A2" s="238"/>
      <c r="B2" s="239"/>
      <c r="C2" s="240"/>
      <c r="D2" s="239"/>
      <c r="E2" s="241"/>
      <c r="F2" s="242"/>
      <c r="H2" s="726"/>
      <c r="I2" s="726"/>
      <c r="J2" s="726"/>
      <c r="K2" s="726"/>
      <c r="L2" s="726"/>
      <c r="M2" s="726"/>
      <c r="N2" s="726"/>
    </row>
    <row r="3" spans="1:15" ht="14.25" customHeight="1">
      <c r="A3" s="307" t="str">
        <f>'1-Contractblad totaal'!A3</f>
        <v>Naam opdrachtgever</v>
      </c>
      <c r="B3" s="308" t="str">
        <f>'1-Contractblad totaal'!B3</f>
        <v>Gemeente Nissewaard</v>
      </c>
      <c r="C3" s="309"/>
      <c r="D3" s="239"/>
      <c r="E3" s="244"/>
      <c r="F3" s="245"/>
      <c r="H3" s="726"/>
      <c r="I3" s="726"/>
      <c r="J3" s="726"/>
      <c r="K3" s="726"/>
      <c r="L3" s="726"/>
      <c r="M3" s="726"/>
      <c r="N3" s="726"/>
    </row>
    <row r="4" spans="1:15" ht="15.75" customHeight="1">
      <c r="A4" s="307" t="str">
        <f>'1-Contractblad totaal'!A4</f>
        <v>Calculatie onderdeel</v>
      </c>
      <c r="B4" s="310" t="str">
        <f ca="1">MID(CELL("bestandsnaam",$C$9),SEARCH("]",CELL("bestandsnaam",$C$9),1)+1,256)</f>
        <v>6-Opbouw uurtarief productie</v>
      </c>
      <c r="C4" s="311"/>
      <c r="D4" s="248"/>
      <c r="E4" s="319"/>
      <c r="H4" s="726"/>
      <c r="I4" s="726"/>
      <c r="J4" s="726"/>
      <c r="K4" s="726"/>
      <c r="L4" s="726"/>
      <c r="M4" s="726"/>
      <c r="N4" s="726"/>
    </row>
    <row r="5" spans="1:15" ht="15">
      <c r="A5" s="307" t="str">
        <f>'1-Contractblad totaal'!A5</f>
        <v>Gebouw/plaats</v>
      </c>
      <c r="B5" s="308" t="str">
        <f>'1-Contractblad totaal'!B5</f>
        <v>Diverse locaties</v>
      </c>
      <c r="C5" s="311"/>
      <c r="D5" s="248"/>
      <c r="H5" s="726"/>
      <c r="I5" s="726"/>
      <c r="J5" s="726"/>
      <c r="K5" s="726"/>
      <c r="L5" s="726"/>
      <c r="M5" s="726"/>
      <c r="N5" s="726"/>
    </row>
    <row r="6" spans="1:15" ht="15">
      <c r="A6" s="307" t="str">
        <f>'1-Contractblad totaal'!A6</f>
        <v>Referentie nummer</v>
      </c>
      <c r="B6" s="308" t="str">
        <f>'1-Contractblad totaal'!B6</f>
        <v>GNW-EA-ID.RT-2020</v>
      </c>
      <c r="C6" s="311"/>
      <c r="D6" s="248"/>
      <c r="H6" s="249"/>
      <c r="I6" s="249"/>
      <c r="J6" s="249"/>
      <c r="K6" s="249"/>
      <c r="L6" s="249"/>
      <c r="M6" s="249"/>
      <c r="N6" s="249"/>
    </row>
    <row r="7" spans="1:15" s="9" customFormat="1" ht="15">
      <c r="A7" s="307" t="str">
        <f>'1-Contractblad totaal'!A8</f>
        <v>Naam dienstverlener</v>
      </c>
      <c r="B7" s="308">
        <f>'1-Contractblad totaal'!B8</f>
        <v>0</v>
      </c>
      <c r="C7" s="311"/>
      <c r="D7" s="248"/>
      <c r="H7" s="249"/>
      <c r="I7" s="249"/>
      <c r="J7" s="249"/>
      <c r="K7" s="249"/>
      <c r="L7" s="249"/>
      <c r="M7" s="249"/>
      <c r="N7" s="249"/>
    </row>
    <row r="8" spans="1:15" ht="15">
      <c r="A8" s="307" t="str">
        <f>'1-Contractblad totaal'!A9</f>
        <v>Prijspeil</v>
      </c>
      <c r="B8" s="122">
        <f>'1-Contractblad totaal'!B9</f>
        <v>44348</v>
      </c>
      <c r="C8" s="311"/>
      <c r="D8" s="248"/>
      <c r="I8" s="249"/>
      <c r="J8" s="249"/>
      <c r="K8" s="249"/>
      <c r="L8" s="249"/>
      <c r="M8" s="249"/>
      <c r="N8" s="249"/>
      <c r="O8" s="253"/>
    </row>
    <row r="9" spans="1:15" ht="15">
      <c r="A9" s="243"/>
      <c r="B9" s="246"/>
      <c r="C9" s="247"/>
      <c r="D9" s="248"/>
      <c r="E9" s="250"/>
      <c r="F9" s="251"/>
    </row>
    <row r="10" spans="1:15" s="253" customFormat="1" ht="30.75" customHeight="1">
      <c r="A10" s="312" t="s">
        <v>243</v>
      </c>
      <c r="B10" s="313"/>
      <c r="C10" s="314"/>
      <c r="D10" s="252"/>
      <c r="E10" s="724" t="s">
        <v>244</v>
      </c>
      <c r="F10" s="725"/>
      <c r="H10" s="315" t="s">
        <v>158</v>
      </c>
      <c r="I10" s="727" t="s">
        <v>2212</v>
      </c>
      <c r="J10" s="727"/>
      <c r="K10" s="727"/>
      <c r="L10" s="727"/>
      <c r="M10" s="727"/>
      <c r="N10" s="727"/>
    </row>
    <row r="11" spans="1:15" ht="30" customHeight="1">
      <c r="A11" s="254"/>
      <c r="B11" s="255" t="s">
        <v>67</v>
      </c>
      <c r="C11" s="256" t="s">
        <v>67</v>
      </c>
      <c r="D11" s="248"/>
      <c r="E11" s="257"/>
      <c r="F11" s="258"/>
      <c r="H11" s="254"/>
      <c r="I11" s="259">
        <v>1</v>
      </c>
      <c r="J11" s="259">
        <v>2</v>
      </c>
      <c r="K11" s="259">
        <v>3</v>
      </c>
      <c r="L11" s="259">
        <v>4</v>
      </c>
      <c r="M11" s="259">
        <v>5</v>
      </c>
      <c r="N11" s="259">
        <v>6</v>
      </c>
    </row>
    <row r="12" spans="1:15">
      <c r="A12" s="254" t="s">
        <v>42</v>
      </c>
      <c r="B12" s="260"/>
      <c r="C12" s="261"/>
      <c r="D12" s="248"/>
      <c r="E12" s="262">
        <f>SUM(I46:N46)</f>
        <v>0</v>
      </c>
      <c r="F12" s="263"/>
      <c r="H12" s="254" t="s">
        <v>159</v>
      </c>
      <c r="I12" s="667">
        <v>5.15</v>
      </c>
      <c r="J12" s="667">
        <v>5.4</v>
      </c>
      <c r="K12" s="667">
        <v>5.66</v>
      </c>
      <c r="L12" s="667">
        <v>5.95</v>
      </c>
      <c r="M12" s="667">
        <v>6.17</v>
      </c>
      <c r="N12" s="668">
        <v>6.48</v>
      </c>
    </row>
    <row r="13" spans="1:15" ht="13.8">
      <c r="A13" s="254" t="s">
        <v>16</v>
      </c>
      <c r="B13" s="264"/>
      <c r="C13" s="265" t="s">
        <v>73</v>
      </c>
      <c r="D13" s="248"/>
      <c r="E13" s="443"/>
      <c r="F13" s="263"/>
      <c r="H13" s="254" t="s">
        <v>150</v>
      </c>
      <c r="I13" s="667">
        <v>6.29</v>
      </c>
      <c r="J13" s="667">
        <v>6.6</v>
      </c>
      <c r="K13" s="667">
        <v>6.92</v>
      </c>
      <c r="L13" s="667">
        <v>7.28</v>
      </c>
      <c r="M13" s="667">
        <v>7.55</v>
      </c>
      <c r="N13" s="668">
        <v>7.93</v>
      </c>
    </row>
    <row r="14" spans="1:15" ht="13.8">
      <c r="A14" s="254" t="s">
        <v>48</v>
      </c>
      <c r="B14" s="264"/>
      <c r="C14" s="265" t="s">
        <v>73</v>
      </c>
      <c r="D14" s="248"/>
      <c r="E14" s="443"/>
      <c r="F14" s="263"/>
      <c r="H14" s="254" t="s">
        <v>151</v>
      </c>
      <c r="I14" s="667">
        <v>7.44</v>
      </c>
      <c r="J14" s="667">
        <v>7.8</v>
      </c>
      <c r="K14" s="667">
        <v>8.18</v>
      </c>
      <c r="L14" s="667">
        <v>8.6</v>
      </c>
      <c r="M14" s="667">
        <v>8.92</v>
      </c>
      <c r="N14" s="668">
        <v>9.3699999999999992</v>
      </c>
    </row>
    <row r="15" spans="1:15" s="47" customFormat="1" ht="13.8">
      <c r="A15" s="266" t="s">
        <v>35</v>
      </c>
      <c r="B15" s="267"/>
      <c r="C15" s="268"/>
      <c r="D15" s="248"/>
      <c r="E15" s="269"/>
      <c r="F15" s="263"/>
      <c r="H15" s="254" t="s">
        <v>152</v>
      </c>
      <c r="I15" s="667">
        <v>8.58</v>
      </c>
      <c r="J15" s="667">
        <v>9</v>
      </c>
      <c r="K15" s="667">
        <v>9.44</v>
      </c>
      <c r="L15" s="667">
        <v>9.92</v>
      </c>
      <c r="M15" s="667">
        <v>10.29</v>
      </c>
      <c r="N15" s="668">
        <v>10.81</v>
      </c>
    </row>
    <row r="16" spans="1:15" ht="13.8">
      <c r="A16" s="408" t="s">
        <v>14</v>
      </c>
      <c r="B16" s="409"/>
      <c r="C16" s="410"/>
      <c r="D16" s="411"/>
      <c r="E16" s="412">
        <f>SUM(E12:E15)</f>
        <v>0</v>
      </c>
      <c r="F16" s="263"/>
      <c r="H16" s="254" t="s">
        <v>153</v>
      </c>
      <c r="I16" s="667">
        <v>11.44</v>
      </c>
      <c r="J16" s="667">
        <v>12</v>
      </c>
      <c r="K16" s="667">
        <v>12.58</v>
      </c>
      <c r="L16" s="667">
        <v>13.23</v>
      </c>
      <c r="M16" s="667">
        <v>13.72</v>
      </c>
      <c r="N16" s="668">
        <v>14.41</v>
      </c>
    </row>
    <row r="17" spans="1:14" ht="13.8">
      <c r="A17" s="266"/>
      <c r="B17" s="270"/>
      <c r="C17" s="271"/>
      <c r="D17" s="248"/>
      <c r="E17" s="272"/>
      <c r="F17" s="263"/>
      <c r="H17" s="254" t="s">
        <v>154</v>
      </c>
      <c r="I17" s="667">
        <v>11.85</v>
      </c>
      <c r="J17" s="667">
        <v>12.44</v>
      </c>
      <c r="K17" s="667">
        <v>13.01</v>
      </c>
      <c r="L17" s="667">
        <v>13.67</v>
      </c>
      <c r="M17" s="667">
        <v>14.2</v>
      </c>
      <c r="N17" s="668">
        <v>14.92</v>
      </c>
    </row>
    <row r="18" spans="1:14" ht="13.8">
      <c r="A18" s="273" t="s">
        <v>62</v>
      </c>
      <c r="B18" s="274"/>
      <c r="C18" s="444"/>
      <c r="D18" s="248"/>
      <c r="E18" s="269">
        <f>$C18*E16</f>
        <v>0</v>
      </c>
      <c r="F18" s="263"/>
      <c r="H18" s="254" t="s">
        <v>155</v>
      </c>
      <c r="I18" s="667">
        <v>12.28</v>
      </c>
      <c r="J18" s="667">
        <v>12.88</v>
      </c>
      <c r="K18" s="667">
        <v>13.49</v>
      </c>
      <c r="L18" s="667">
        <v>14.15</v>
      </c>
      <c r="M18" s="667">
        <v>14.69</v>
      </c>
      <c r="N18" s="668">
        <v>15.44</v>
      </c>
    </row>
    <row r="19" spans="1:14" s="47" customFormat="1" ht="13.8">
      <c r="A19" s="273" t="s">
        <v>96</v>
      </c>
      <c r="B19" s="274"/>
      <c r="C19" s="444"/>
      <c r="D19" s="248"/>
      <c r="E19" s="269">
        <f>$C19*E16</f>
        <v>0</v>
      </c>
      <c r="F19" s="263"/>
      <c r="H19" s="254" t="s">
        <v>156</v>
      </c>
      <c r="I19" s="667">
        <v>12.66</v>
      </c>
      <c r="J19" s="667">
        <v>13.31</v>
      </c>
      <c r="K19" s="667">
        <v>13.92</v>
      </c>
      <c r="L19" s="667">
        <v>14.62</v>
      </c>
      <c r="M19" s="667">
        <v>15.18</v>
      </c>
      <c r="N19" s="668">
        <v>15.95</v>
      </c>
    </row>
    <row r="20" spans="1:14" ht="13.8">
      <c r="A20" s="408" t="s">
        <v>57</v>
      </c>
      <c r="B20" s="275"/>
      <c r="C20" s="268"/>
      <c r="D20" s="248"/>
      <c r="E20" s="412">
        <f>SUM(E16:E19)</f>
        <v>0</v>
      </c>
      <c r="F20" s="276">
        <f>IF(E20=0,0,E20/E$48)</f>
        <v>0</v>
      </c>
      <c r="H20" s="254" t="s">
        <v>157</v>
      </c>
      <c r="I20" s="667">
        <v>13.05</v>
      </c>
      <c r="J20" s="667">
        <v>13.72</v>
      </c>
      <c r="K20" s="667">
        <v>14.38</v>
      </c>
      <c r="L20" s="667">
        <v>15.07</v>
      </c>
      <c r="M20" s="667">
        <v>15.66</v>
      </c>
      <c r="N20" s="668">
        <v>16.46</v>
      </c>
    </row>
    <row r="21" spans="1:14" ht="13.8">
      <c r="A21" s="266"/>
      <c r="B21" s="270"/>
      <c r="C21" s="271"/>
      <c r="D21" s="248"/>
      <c r="E21" s="272"/>
      <c r="F21" s="263"/>
    </row>
    <row r="22" spans="1:14" s="280" customFormat="1" ht="13.8">
      <c r="A22" s="416" t="s">
        <v>64</v>
      </c>
      <c r="B22" s="274"/>
      <c r="C22" s="271"/>
      <c r="D22" s="278"/>
      <c r="E22" s="517">
        <f>E20*0.96</f>
        <v>0</v>
      </c>
      <c r="F22" s="279"/>
      <c r="H22" s="315" t="s">
        <v>158</v>
      </c>
      <c r="I22" s="728" t="s">
        <v>161</v>
      </c>
      <c r="J22" s="729"/>
      <c r="K22" s="729"/>
      <c r="L22" s="729"/>
      <c r="M22" s="729"/>
      <c r="N22" s="730"/>
    </row>
    <row r="23" spans="1:14" ht="14.25" customHeight="1">
      <c r="A23" s="273" t="s">
        <v>77</v>
      </c>
      <c r="B23" s="274"/>
      <c r="C23" s="281" t="s">
        <v>49</v>
      </c>
      <c r="D23" s="248"/>
      <c r="E23" s="269" t="e">
        <f>E22*'5-Premies en opslagen'!$C25</f>
        <v>#DIV/0!</v>
      </c>
      <c r="F23" s="263"/>
      <c r="H23" s="254"/>
      <c r="I23" s="259">
        <v>1</v>
      </c>
      <c r="J23" s="259">
        <v>2</v>
      </c>
      <c r="K23" s="259">
        <v>3</v>
      </c>
      <c r="L23" s="259">
        <v>4</v>
      </c>
      <c r="M23" s="259">
        <v>5</v>
      </c>
      <c r="N23" s="259">
        <v>6</v>
      </c>
    </row>
    <row r="24" spans="1:14" ht="12.75" customHeight="1">
      <c r="A24" s="408" t="s">
        <v>74</v>
      </c>
      <c r="B24" s="316"/>
      <c r="C24" s="268"/>
      <c r="D24" s="248"/>
      <c r="E24" s="412" t="e">
        <f>E23+E20</f>
        <v>#DIV/0!</v>
      </c>
      <c r="F24" s="276" t="e">
        <f>IF(E24=0,0,E24/E$48)</f>
        <v>#DIV/0!</v>
      </c>
      <c r="H24" s="254" t="s">
        <v>159</v>
      </c>
      <c r="I24" s="446"/>
      <c r="J24" s="446"/>
      <c r="K24" s="446"/>
      <c r="L24" s="446"/>
      <c r="M24" s="446"/>
      <c r="N24" s="446"/>
    </row>
    <row r="25" spans="1:14" ht="12.75" customHeight="1">
      <c r="A25" s="266"/>
      <c r="B25" s="275"/>
      <c r="C25" s="268"/>
      <c r="D25" s="248"/>
      <c r="E25" s="257"/>
      <c r="F25" s="263"/>
      <c r="H25" s="254" t="s">
        <v>150</v>
      </c>
      <c r="I25" s="446"/>
      <c r="J25" s="446"/>
      <c r="K25" s="446"/>
      <c r="L25" s="446"/>
      <c r="M25" s="446"/>
      <c r="N25" s="446"/>
    </row>
    <row r="26" spans="1:14" ht="13.8">
      <c r="A26" s="273" t="s">
        <v>37</v>
      </c>
      <c r="B26" s="274"/>
      <c r="C26" s="281" t="s">
        <v>49</v>
      </c>
      <c r="D26" s="248"/>
      <c r="E26" s="269" t="e">
        <f>E24*'5-Premies en opslagen'!$B54</f>
        <v>#DIV/0!</v>
      </c>
      <c r="F26" s="263"/>
      <c r="H26" s="254" t="s">
        <v>151</v>
      </c>
      <c r="I26" s="446"/>
      <c r="J26" s="446"/>
      <c r="K26" s="446"/>
      <c r="L26" s="446"/>
      <c r="M26" s="446"/>
      <c r="N26" s="446"/>
    </row>
    <row r="27" spans="1:14" ht="13.8">
      <c r="A27" s="408" t="s">
        <v>84</v>
      </c>
      <c r="B27" s="275"/>
      <c r="C27" s="268"/>
      <c r="D27" s="248"/>
      <c r="E27" s="412" t="e">
        <f>SUM(E24:E26)</f>
        <v>#DIV/0!</v>
      </c>
      <c r="F27" s="276" t="e">
        <f>IF(E27=0,0,E27/E$48)</f>
        <v>#DIV/0!</v>
      </c>
      <c r="H27" s="254" t="s">
        <v>152</v>
      </c>
      <c r="I27" s="446"/>
      <c r="J27" s="446"/>
      <c r="K27" s="446"/>
      <c r="L27" s="446"/>
      <c r="M27" s="446"/>
      <c r="N27" s="446"/>
    </row>
    <row r="28" spans="1:14" ht="13.8">
      <c r="A28" s="266"/>
      <c r="B28" s="275"/>
      <c r="C28" s="268"/>
      <c r="D28" s="248"/>
      <c r="E28" s="257"/>
      <c r="F28" s="263"/>
      <c r="H28" s="254" t="s">
        <v>153</v>
      </c>
      <c r="I28" s="446"/>
      <c r="J28" s="446"/>
      <c r="K28" s="446"/>
      <c r="L28" s="446"/>
      <c r="M28" s="446"/>
      <c r="N28" s="446"/>
    </row>
    <row r="29" spans="1:14" ht="13.8">
      <c r="A29" s="266" t="s">
        <v>65</v>
      </c>
      <c r="B29" s="282"/>
      <c r="C29" s="265" t="s">
        <v>73</v>
      </c>
      <c r="D29" s="248"/>
      <c r="E29" s="443"/>
      <c r="F29" s="263">
        <v>0</v>
      </c>
      <c r="H29" s="254" t="s">
        <v>154</v>
      </c>
      <c r="I29" s="446"/>
      <c r="J29" s="446"/>
      <c r="K29" s="446"/>
      <c r="L29" s="446"/>
      <c r="M29" s="446"/>
      <c r="N29" s="446"/>
    </row>
    <row r="30" spans="1:14" ht="13.8">
      <c r="A30" s="266" t="s">
        <v>70</v>
      </c>
      <c r="B30" s="283"/>
      <c r="C30" s="265" t="s">
        <v>73</v>
      </c>
      <c r="D30" s="248"/>
      <c r="E30" s="443"/>
      <c r="F30" s="263">
        <v>0</v>
      </c>
      <c r="H30" s="254" t="s">
        <v>155</v>
      </c>
      <c r="I30" s="446"/>
      <c r="J30" s="446"/>
      <c r="K30" s="446"/>
      <c r="L30" s="446"/>
      <c r="M30" s="446"/>
      <c r="N30" s="446"/>
    </row>
    <row r="31" spans="1:14" ht="12.75" customHeight="1">
      <c r="A31" s="266" t="s">
        <v>71</v>
      </c>
      <c r="B31" s="275"/>
      <c r="C31" s="268" t="s">
        <v>67</v>
      </c>
      <c r="D31" s="248"/>
      <c r="E31" s="284" t="s">
        <v>19</v>
      </c>
      <c r="F31" s="263"/>
      <c r="H31" s="254" t="s">
        <v>156</v>
      </c>
      <c r="I31" s="446"/>
      <c r="J31" s="446"/>
      <c r="K31" s="446"/>
      <c r="L31" s="446"/>
      <c r="M31" s="446"/>
      <c r="N31" s="446"/>
    </row>
    <row r="32" spans="1:14" ht="12.75" customHeight="1">
      <c r="A32" s="445"/>
      <c r="B32" s="506"/>
      <c r="C32" s="507" t="s">
        <v>67</v>
      </c>
      <c r="D32" s="248"/>
      <c r="E32" s="443"/>
      <c r="F32" s="263"/>
      <c r="H32" s="254" t="s">
        <v>157</v>
      </c>
      <c r="I32" s="446"/>
      <c r="J32" s="446"/>
      <c r="K32" s="446"/>
      <c r="L32" s="446"/>
      <c r="M32" s="446"/>
      <c r="N32" s="446"/>
    </row>
    <row r="33" spans="1:15" ht="12.75" customHeight="1">
      <c r="A33" s="408" t="s">
        <v>59</v>
      </c>
      <c r="B33" s="275"/>
      <c r="C33" s="268"/>
      <c r="D33" s="248"/>
      <c r="E33" s="412" t="e">
        <f>SUM(E27:E32)</f>
        <v>#DIV/0!</v>
      </c>
      <c r="F33" s="276" t="e">
        <f>IF(E33=0,0,E33/E$48)</f>
        <v>#DIV/0!</v>
      </c>
      <c r="H33" s="286" t="s">
        <v>160</v>
      </c>
      <c r="I33" s="479">
        <f t="shared" ref="I33:N33" si="0">SUM(I24:I32)</f>
        <v>0</v>
      </c>
      <c r="J33" s="479">
        <f t="shared" si="0"/>
        <v>0</v>
      </c>
      <c r="K33" s="479">
        <f t="shared" si="0"/>
        <v>0</v>
      </c>
      <c r="L33" s="479">
        <f t="shared" si="0"/>
        <v>0</v>
      </c>
      <c r="M33" s="479">
        <f t="shared" si="0"/>
        <v>0</v>
      </c>
      <c r="N33" s="479">
        <f t="shared" si="0"/>
        <v>0</v>
      </c>
      <c r="O33" s="317">
        <f>SUM(I33:N33)</f>
        <v>0</v>
      </c>
    </row>
    <row r="34" spans="1:15" ht="12.75" customHeight="1">
      <c r="A34" s="266"/>
      <c r="B34" s="275"/>
      <c r="C34" s="268"/>
      <c r="D34" s="248"/>
      <c r="E34" s="257"/>
      <c r="F34" s="263"/>
      <c r="H34" s="178"/>
      <c r="I34" s="178"/>
      <c r="J34" s="178"/>
      <c r="K34" s="178"/>
      <c r="L34" s="178"/>
      <c r="M34" s="178"/>
      <c r="N34" s="178"/>
    </row>
    <row r="35" spans="1:15" ht="12.75" customHeight="1">
      <c r="A35" s="266" t="s">
        <v>86</v>
      </c>
      <c r="B35" s="275"/>
      <c r="C35" s="285"/>
      <c r="D35" s="248"/>
      <c r="E35" s="443"/>
      <c r="F35" s="518" t="e">
        <f>E35/$E$48</f>
        <v>#DIV/0!</v>
      </c>
      <c r="H35" s="487" t="s">
        <v>158</v>
      </c>
      <c r="I35" s="723" t="s">
        <v>162</v>
      </c>
      <c r="J35" s="723"/>
      <c r="K35" s="723"/>
      <c r="L35" s="723"/>
      <c r="M35" s="723"/>
      <c r="N35" s="723"/>
    </row>
    <row r="36" spans="1:15" ht="14.25" customHeight="1">
      <c r="A36" s="266" t="s">
        <v>36</v>
      </c>
      <c r="B36" s="275"/>
      <c r="C36" s="285"/>
      <c r="D36" s="248"/>
      <c r="E36" s="443"/>
      <c r="F36" s="518" t="e">
        <f t="shared" ref="F36:F42" si="1">E36/$E$48</f>
        <v>#DIV/0!</v>
      </c>
      <c r="H36" s="488"/>
      <c r="I36" s="489">
        <v>1</v>
      </c>
      <c r="J36" s="489">
        <v>2</v>
      </c>
      <c r="K36" s="489">
        <v>3</v>
      </c>
      <c r="L36" s="489">
        <v>4</v>
      </c>
      <c r="M36" s="489">
        <v>5</v>
      </c>
      <c r="N36" s="489">
        <v>6</v>
      </c>
    </row>
    <row r="37" spans="1:15" ht="13.8">
      <c r="A37" s="266" t="s">
        <v>26</v>
      </c>
      <c r="B37" s="275"/>
      <c r="C37" s="285"/>
      <c r="D37" s="248"/>
      <c r="E37" s="443"/>
      <c r="F37" s="518" t="e">
        <f t="shared" si="1"/>
        <v>#DIV/0!</v>
      </c>
      <c r="H37" s="488" t="s">
        <v>159</v>
      </c>
      <c r="I37" s="490">
        <f t="shared" ref="I37:N45" si="2">I24*I12</f>
        <v>0</v>
      </c>
      <c r="J37" s="490">
        <f t="shared" si="2"/>
        <v>0</v>
      </c>
      <c r="K37" s="490">
        <f t="shared" si="2"/>
        <v>0</v>
      </c>
      <c r="L37" s="490">
        <f t="shared" si="2"/>
        <v>0</v>
      </c>
      <c r="M37" s="490">
        <f t="shared" si="2"/>
        <v>0</v>
      </c>
      <c r="N37" s="491">
        <f t="shared" si="2"/>
        <v>0</v>
      </c>
      <c r="O37" s="280"/>
    </row>
    <row r="38" spans="1:15" ht="13.8">
      <c r="A38" s="266" t="s">
        <v>3</v>
      </c>
      <c r="B38" s="275"/>
      <c r="C38" s="287"/>
      <c r="D38" s="248"/>
      <c r="E38" s="443"/>
      <c r="F38" s="518" t="e">
        <f t="shared" si="1"/>
        <v>#DIV/0!</v>
      </c>
      <c r="H38" s="488" t="s">
        <v>150</v>
      </c>
      <c r="I38" s="490">
        <f t="shared" si="2"/>
        <v>0</v>
      </c>
      <c r="J38" s="490">
        <f t="shared" si="2"/>
        <v>0</v>
      </c>
      <c r="K38" s="490">
        <f t="shared" si="2"/>
        <v>0</v>
      </c>
      <c r="L38" s="490">
        <f t="shared" si="2"/>
        <v>0</v>
      </c>
      <c r="M38" s="490">
        <f t="shared" si="2"/>
        <v>0</v>
      </c>
      <c r="N38" s="491">
        <f t="shared" si="2"/>
        <v>0</v>
      </c>
      <c r="O38" s="280"/>
    </row>
    <row r="39" spans="1:15" ht="13.8">
      <c r="A39" s="266" t="s">
        <v>34</v>
      </c>
      <c r="B39" s="275"/>
      <c r="C39" s="285"/>
      <c r="D39" s="248"/>
      <c r="E39" s="443"/>
      <c r="F39" s="518" t="e">
        <f t="shared" si="1"/>
        <v>#DIV/0!</v>
      </c>
      <c r="H39" s="488" t="s">
        <v>151</v>
      </c>
      <c r="I39" s="490">
        <f t="shared" si="2"/>
        <v>0</v>
      </c>
      <c r="J39" s="490">
        <f t="shared" si="2"/>
        <v>0</v>
      </c>
      <c r="K39" s="490">
        <f t="shared" si="2"/>
        <v>0</v>
      </c>
      <c r="L39" s="490">
        <f t="shared" si="2"/>
        <v>0</v>
      </c>
      <c r="M39" s="490">
        <f t="shared" si="2"/>
        <v>0</v>
      </c>
      <c r="N39" s="491">
        <f t="shared" si="2"/>
        <v>0</v>
      </c>
      <c r="O39" s="280"/>
    </row>
    <row r="40" spans="1:15" ht="13.8">
      <c r="A40" s="266" t="s">
        <v>31</v>
      </c>
      <c r="B40" s="275"/>
      <c r="C40" s="287"/>
      <c r="D40" s="248"/>
      <c r="E40" s="443"/>
      <c r="F40" s="518" t="e">
        <f t="shared" si="1"/>
        <v>#DIV/0!</v>
      </c>
      <c r="H40" s="488" t="s">
        <v>152</v>
      </c>
      <c r="I40" s="490">
        <f t="shared" si="2"/>
        <v>0</v>
      </c>
      <c r="J40" s="490">
        <f t="shared" si="2"/>
        <v>0</v>
      </c>
      <c r="K40" s="490">
        <f t="shared" si="2"/>
        <v>0</v>
      </c>
      <c r="L40" s="490">
        <f t="shared" si="2"/>
        <v>0</v>
      </c>
      <c r="M40" s="490">
        <f t="shared" si="2"/>
        <v>0</v>
      </c>
      <c r="N40" s="491">
        <f t="shared" si="2"/>
        <v>0</v>
      </c>
      <c r="O40" s="178"/>
    </row>
    <row r="41" spans="1:15" ht="13.8">
      <c r="A41" s="266" t="s">
        <v>78</v>
      </c>
      <c r="B41" s="275"/>
      <c r="C41" s="265" t="s">
        <v>73</v>
      </c>
      <c r="D41" s="248"/>
      <c r="E41" s="443"/>
      <c r="F41" s="518" t="e">
        <f t="shared" si="1"/>
        <v>#DIV/0!</v>
      </c>
      <c r="H41" s="488" t="s">
        <v>153</v>
      </c>
      <c r="I41" s="490">
        <f t="shared" si="2"/>
        <v>0</v>
      </c>
      <c r="J41" s="490">
        <f t="shared" si="2"/>
        <v>0</v>
      </c>
      <c r="K41" s="490">
        <f t="shared" si="2"/>
        <v>0</v>
      </c>
      <c r="L41" s="490">
        <f t="shared" si="2"/>
        <v>0</v>
      </c>
      <c r="M41" s="490">
        <f t="shared" si="2"/>
        <v>0</v>
      </c>
      <c r="N41" s="491">
        <f t="shared" si="2"/>
        <v>0</v>
      </c>
      <c r="O41" s="178"/>
    </row>
    <row r="42" spans="1:15" ht="13.8">
      <c r="A42" s="266" t="s">
        <v>95</v>
      </c>
      <c r="B42" s="275"/>
      <c r="C42" s="265"/>
      <c r="D42" s="248"/>
      <c r="E42" s="443"/>
      <c r="F42" s="518" t="e">
        <f t="shared" si="1"/>
        <v>#DIV/0!</v>
      </c>
      <c r="H42" s="488" t="s">
        <v>154</v>
      </c>
      <c r="I42" s="490">
        <f t="shared" si="2"/>
        <v>0</v>
      </c>
      <c r="J42" s="490">
        <f t="shared" si="2"/>
        <v>0</v>
      </c>
      <c r="K42" s="490">
        <f t="shared" si="2"/>
        <v>0</v>
      </c>
      <c r="L42" s="490">
        <f t="shared" si="2"/>
        <v>0</v>
      </c>
      <c r="M42" s="490">
        <f t="shared" si="2"/>
        <v>0</v>
      </c>
      <c r="N42" s="491">
        <f t="shared" si="2"/>
        <v>0</v>
      </c>
      <c r="O42" s="178"/>
    </row>
    <row r="43" spans="1:15" ht="13.8">
      <c r="A43" s="445"/>
      <c r="B43" s="506"/>
      <c r="C43" s="508"/>
      <c r="D43" s="248"/>
      <c r="E43" s="443"/>
      <c r="F43" s="263" t="e">
        <f>E43/$E$48</f>
        <v>#DIV/0!</v>
      </c>
      <c r="H43" s="488" t="s">
        <v>155</v>
      </c>
      <c r="I43" s="490">
        <f t="shared" si="2"/>
        <v>0</v>
      </c>
      <c r="J43" s="490">
        <f t="shared" si="2"/>
        <v>0</v>
      </c>
      <c r="K43" s="490">
        <f t="shared" si="2"/>
        <v>0</v>
      </c>
      <c r="L43" s="490">
        <f t="shared" si="2"/>
        <v>0</v>
      </c>
      <c r="M43" s="490">
        <f t="shared" si="2"/>
        <v>0</v>
      </c>
      <c r="N43" s="491">
        <f t="shared" si="2"/>
        <v>0</v>
      </c>
      <c r="O43" s="178"/>
    </row>
    <row r="44" spans="1:15" ht="13.8">
      <c r="A44" s="408" t="s">
        <v>79</v>
      </c>
      <c r="B44" s="275"/>
      <c r="C44" s="268"/>
      <c r="D44" s="248"/>
      <c r="E44" s="412" t="e">
        <f>SUM(E33:E43)</f>
        <v>#DIV/0!</v>
      </c>
      <c r="F44" s="276" t="e">
        <f>IF(E44=0,0,E44/E$48)</f>
        <v>#DIV/0!</v>
      </c>
      <c r="H44" s="488" t="s">
        <v>156</v>
      </c>
      <c r="I44" s="490">
        <f t="shared" si="2"/>
        <v>0</v>
      </c>
      <c r="J44" s="490">
        <f t="shared" si="2"/>
        <v>0</v>
      </c>
      <c r="K44" s="490">
        <f t="shared" si="2"/>
        <v>0</v>
      </c>
      <c r="L44" s="490">
        <f t="shared" si="2"/>
        <v>0</v>
      </c>
      <c r="M44" s="490">
        <f t="shared" si="2"/>
        <v>0</v>
      </c>
      <c r="N44" s="491">
        <f t="shared" si="2"/>
        <v>0</v>
      </c>
      <c r="O44" s="178"/>
    </row>
    <row r="45" spans="1:15" ht="13.8">
      <c r="A45" s="266"/>
      <c r="B45" s="275"/>
      <c r="C45" s="268"/>
      <c r="D45" s="248"/>
      <c r="E45" s="257"/>
      <c r="F45" s="288"/>
      <c r="H45" s="488" t="s">
        <v>157</v>
      </c>
      <c r="I45" s="490">
        <f t="shared" si="2"/>
        <v>0</v>
      </c>
      <c r="J45" s="490">
        <f t="shared" si="2"/>
        <v>0</v>
      </c>
      <c r="K45" s="490">
        <f t="shared" si="2"/>
        <v>0</v>
      </c>
      <c r="L45" s="490">
        <f t="shared" si="2"/>
        <v>0</v>
      </c>
      <c r="M45" s="490">
        <f t="shared" si="2"/>
        <v>0</v>
      </c>
      <c r="N45" s="491">
        <f t="shared" si="2"/>
        <v>0</v>
      </c>
      <c r="O45" s="178"/>
    </row>
    <row r="46" spans="1:15" ht="13.8">
      <c r="A46" s="266" t="s">
        <v>80</v>
      </c>
      <c r="B46" s="275"/>
      <c r="C46" s="287"/>
      <c r="D46" s="248"/>
      <c r="E46" s="443"/>
      <c r="F46" s="276">
        <f>(IF(E46=0,0,E46/E$48))</f>
        <v>0</v>
      </c>
      <c r="H46" s="492" t="s">
        <v>160</v>
      </c>
      <c r="I46" s="493">
        <f t="shared" ref="I46:N46" si="3">SUM(I37:I45)</f>
        <v>0</v>
      </c>
      <c r="J46" s="493">
        <f t="shared" si="3"/>
        <v>0</v>
      </c>
      <c r="K46" s="493">
        <f t="shared" si="3"/>
        <v>0</v>
      </c>
      <c r="L46" s="493">
        <f t="shared" si="3"/>
        <v>0</v>
      </c>
      <c r="M46" s="493">
        <f t="shared" si="3"/>
        <v>0</v>
      </c>
      <c r="N46" s="493">
        <f t="shared" si="3"/>
        <v>0</v>
      </c>
      <c r="O46" s="178"/>
    </row>
    <row r="47" spans="1:15" ht="13.8">
      <c r="A47" s="266"/>
      <c r="B47" s="267"/>
      <c r="C47" s="268"/>
      <c r="D47" s="248"/>
      <c r="E47" s="257"/>
      <c r="F47" s="263"/>
      <c r="H47" s="280"/>
      <c r="I47" s="280"/>
      <c r="J47" s="280"/>
      <c r="K47" s="280"/>
      <c r="L47" s="280"/>
      <c r="M47" s="280"/>
      <c r="N47" s="280"/>
      <c r="O47" s="178"/>
    </row>
    <row r="48" spans="1:15" ht="13.8">
      <c r="A48" s="408" t="s">
        <v>50</v>
      </c>
      <c r="B48" s="414"/>
      <c r="C48" s="289"/>
      <c r="D48" s="248"/>
      <c r="E48" s="413" t="e">
        <f>SUM(E44:E47)</f>
        <v>#DIV/0!</v>
      </c>
      <c r="F48" s="415" t="e">
        <f>SUM(F44:F47)</f>
        <v>#DIV/0!</v>
      </c>
      <c r="H48" s="280"/>
      <c r="I48" s="280"/>
      <c r="J48" s="280"/>
      <c r="K48" s="280"/>
      <c r="L48" s="280"/>
      <c r="M48" s="280"/>
      <c r="N48" s="280"/>
      <c r="O48" s="178"/>
    </row>
    <row r="49" spans="1:15" ht="13.8">
      <c r="A49" s="189"/>
      <c r="B49" s="290"/>
      <c r="C49" s="291"/>
      <c r="D49" s="248"/>
      <c r="E49" s="9"/>
      <c r="F49" s="292"/>
      <c r="H49" s="280"/>
      <c r="I49" s="280"/>
      <c r="J49" s="280"/>
      <c r="K49" s="280"/>
      <c r="L49" s="280"/>
      <c r="M49" s="280"/>
      <c r="N49" s="280"/>
      <c r="O49" s="178"/>
    </row>
    <row r="50" spans="1:15" s="280" customFormat="1" ht="13.8">
      <c r="A50" s="294" t="s">
        <v>269</v>
      </c>
      <c r="B50" s="295"/>
      <c r="C50" s="296"/>
      <c r="E50" s="297" t="e">
        <f>(E$27*1.3)+($E$48-$E$27)</f>
        <v>#DIV/0!</v>
      </c>
      <c r="F50" s="298"/>
      <c r="H50" s="178"/>
      <c r="I50" s="178"/>
      <c r="J50" s="178"/>
      <c r="K50" s="178"/>
      <c r="L50" s="178"/>
      <c r="M50" s="178"/>
      <c r="N50" s="178"/>
    </row>
    <row r="51" spans="1:15" s="280" customFormat="1" ht="13.8">
      <c r="A51" s="299"/>
      <c r="B51" s="300"/>
      <c r="C51" s="301"/>
      <c r="E51" s="299"/>
      <c r="F51" s="299"/>
      <c r="H51" s="178"/>
      <c r="I51" s="178"/>
      <c r="J51" s="178"/>
      <c r="K51" s="178"/>
      <c r="L51" s="178"/>
      <c r="M51" s="178"/>
      <c r="N51" s="178"/>
    </row>
    <row r="52" spans="1:15" s="280" customFormat="1" ht="13.8">
      <c r="A52" s="294" t="s">
        <v>55</v>
      </c>
      <c r="B52" s="295"/>
      <c r="C52" s="296"/>
      <c r="E52" s="297" t="e">
        <f>(E$27*1.5)+($E$48-$E$27)</f>
        <v>#DIV/0!</v>
      </c>
      <c r="F52" s="298"/>
      <c r="H52" s="178"/>
      <c r="I52" s="178"/>
      <c r="J52" s="178"/>
      <c r="K52" s="178"/>
      <c r="L52" s="178"/>
      <c r="M52" s="178"/>
      <c r="N52" s="178"/>
    </row>
    <row r="53" spans="1:15" s="280" customFormat="1" ht="13.8">
      <c r="A53" s="299"/>
      <c r="B53" s="300"/>
      <c r="C53" s="301"/>
      <c r="E53" s="299"/>
      <c r="F53" s="299"/>
      <c r="H53" s="178"/>
      <c r="I53" s="178"/>
      <c r="J53" s="178"/>
      <c r="K53" s="178"/>
      <c r="L53" s="178"/>
      <c r="M53" s="178"/>
      <c r="N53" s="178"/>
    </row>
    <row r="54" spans="1:15" s="280" customFormat="1" ht="13.8">
      <c r="A54" s="294" t="s">
        <v>91</v>
      </c>
      <c r="B54" s="295"/>
      <c r="C54" s="296"/>
      <c r="E54" s="297" t="e">
        <f>(E$27*2.5)+($E$48-$E$27)</f>
        <v>#DIV/0!</v>
      </c>
      <c r="F54" s="302"/>
      <c r="H54" s="178"/>
      <c r="I54" s="178"/>
      <c r="J54" s="178"/>
      <c r="K54" s="178"/>
      <c r="L54" s="178"/>
      <c r="M54" s="178"/>
      <c r="N54" s="178"/>
    </row>
    <row r="55" spans="1:15" s="178" customFormat="1" ht="13.8">
      <c r="B55" s="303"/>
      <c r="C55" s="304"/>
      <c r="F55" s="305"/>
    </row>
    <row r="56" spans="1:15" s="178" customFormat="1" ht="13.8">
      <c r="A56" s="294" t="s">
        <v>222</v>
      </c>
      <c r="B56" s="295"/>
      <c r="C56" s="296"/>
      <c r="D56" s="280"/>
      <c r="E56" s="297" t="e">
        <f>((E52*102)+(E54*9))/111</f>
        <v>#DIV/0!</v>
      </c>
      <c r="F56" s="305"/>
    </row>
    <row r="57" spans="1:15" s="178" customFormat="1" ht="13.8">
      <c r="B57" s="303"/>
      <c r="C57" s="304"/>
      <c r="F57" s="305"/>
    </row>
    <row r="58" spans="1:15" s="178" customFormat="1">
      <c r="C58" s="306"/>
      <c r="F58" s="305"/>
    </row>
    <row r="59" spans="1:15" s="178" customFormat="1">
      <c r="C59" s="306"/>
      <c r="F59" s="305"/>
    </row>
    <row r="60" spans="1:15" s="178" customFormat="1">
      <c r="A60" s="47"/>
      <c r="C60" s="306"/>
      <c r="F60" s="305"/>
    </row>
    <row r="61" spans="1:15" s="178" customFormat="1">
      <c r="C61" s="306"/>
      <c r="F61" s="305"/>
    </row>
    <row r="62" spans="1:15" s="178" customFormat="1">
      <c r="C62" s="306"/>
      <c r="F62" s="305"/>
      <c r="H62" s="4"/>
      <c r="I62" s="4"/>
      <c r="J62" s="4"/>
      <c r="K62" s="4"/>
      <c r="L62" s="4"/>
      <c r="M62" s="4"/>
      <c r="N62" s="4"/>
    </row>
    <row r="63" spans="1:15" s="178" customFormat="1">
      <c r="C63" s="306"/>
      <c r="F63" s="305"/>
      <c r="H63" s="4"/>
      <c r="I63" s="4"/>
      <c r="J63" s="4"/>
      <c r="K63" s="4"/>
      <c r="L63" s="4"/>
      <c r="M63" s="4"/>
      <c r="N63" s="4"/>
    </row>
    <row r="64" spans="1:15" s="178" customFormat="1">
      <c r="C64" s="306"/>
      <c r="F64" s="305"/>
      <c r="H64" s="4"/>
      <c r="I64" s="4"/>
      <c r="J64" s="4"/>
      <c r="K64" s="4"/>
      <c r="L64" s="4"/>
      <c r="M64" s="4"/>
      <c r="N64" s="4"/>
    </row>
    <row r="65" spans="3:14" s="178" customFormat="1">
      <c r="C65" s="306"/>
      <c r="F65" s="305"/>
      <c r="H65" s="4"/>
      <c r="I65" s="4"/>
      <c r="J65" s="4"/>
      <c r="K65" s="4"/>
      <c r="L65" s="4"/>
      <c r="M65" s="4"/>
      <c r="N65" s="4"/>
    </row>
    <row r="66" spans="3:14" s="178" customFormat="1">
      <c r="C66" s="306"/>
      <c r="F66" s="305"/>
      <c r="H66" s="4"/>
      <c r="I66" s="4"/>
      <c r="J66" s="4"/>
      <c r="K66" s="4"/>
      <c r="L66" s="4"/>
      <c r="M66" s="4"/>
      <c r="N66" s="4"/>
    </row>
    <row r="67" spans="3:14" s="178" customFormat="1">
      <c r="C67" s="306"/>
      <c r="F67" s="305"/>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10"/>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A10" sqref="A10"/>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38" t="s">
        <v>28</v>
      </c>
      <c r="B1" s="191"/>
      <c r="C1" s="46"/>
      <c r="D1" s="46"/>
      <c r="E1" s="46"/>
      <c r="F1" s="3"/>
      <c r="H1" s="726"/>
      <c r="I1" s="726"/>
      <c r="J1" s="726"/>
      <c r="K1" s="726"/>
      <c r="L1" s="726"/>
      <c r="M1" s="726"/>
      <c r="N1" s="726"/>
    </row>
    <row r="2" spans="1:15">
      <c r="A2" s="238"/>
      <c r="B2" s="239"/>
      <c r="C2" s="240"/>
      <c r="D2" s="239"/>
      <c r="E2" s="241"/>
      <c r="F2" s="242"/>
      <c r="H2" s="726"/>
      <c r="I2" s="726"/>
      <c r="J2" s="726"/>
      <c r="K2" s="726"/>
      <c r="L2" s="726"/>
      <c r="M2" s="726"/>
      <c r="N2" s="726"/>
    </row>
    <row r="3" spans="1:15" ht="14.25" customHeight="1">
      <c r="A3" s="307" t="str">
        <f>'1-Contractblad totaal'!A3</f>
        <v>Naam opdrachtgever</v>
      </c>
      <c r="B3" s="308" t="str">
        <f>'1-Contractblad totaal'!B3</f>
        <v>Gemeente Nissewaard</v>
      </c>
      <c r="C3" s="309"/>
      <c r="D3" s="239"/>
      <c r="E3" s="244"/>
      <c r="F3" s="245"/>
      <c r="H3" s="726"/>
      <c r="I3" s="726"/>
      <c r="J3" s="726"/>
      <c r="K3" s="726"/>
      <c r="L3" s="726"/>
      <c r="M3" s="726"/>
      <c r="N3" s="726"/>
    </row>
    <row r="4" spans="1:15" ht="15.75" customHeight="1">
      <c r="A4" s="307" t="str">
        <f>'1-Contractblad totaal'!A4</f>
        <v>Calculatie onderdeel</v>
      </c>
      <c r="B4" s="310" t="str">
        <f ca="1">MID(CELL("bestandsnaam",$C$9),SEARCH("]",CELL("bestandsnaam",$C$9),1)+1,256)</f>
        <v>7-Opbouw uurtarief toezicht</v>
      </c>
      <c r="C4" s="311"/>
      <c r="D4" s="248"/>
      <c r="H4" s="726"/>
      <c r="I4" s="726"/>
      <c r="J4" s="726"/>
      <c r="K4" s="726"/>
      <c r="L4" s="726"/>
      <c r="M4" s="726"/>
      <c r="N4" s="726"/>
    </row>
    <row r="5" spans="1:15" ht="15">
      <c r="A5" s="307" t="str">
        <f>'1-Contractblad totaal'!A5</f>
        <v>Gebouw/plaats</v>
      </c>
      <c r="B5" s="308" t="str">
        <f>'1-Contractblad totaal'!B5</f>
        <v>Diverse locaties</v>
      </c>
      <c r="C5" s="311"/>
      <c r="D5" s="248"/>
      <c r="H5" s="726"/>
      <c r="I5" s="726"/>
      <c r="J5" s="726"/>
      <c r="K5" s="726"/>
      <c r="L5" s="726"/>
      <c r="M5" s="726"/>
      <c r="N5" s="726"/>
    </row>
    <row r="6" spans="1:15" ht="15">
      <c r="A6" s="307" t="str">
        <f>'1-Contractblad totaal'!A6</f>
        <v>Referentie nummer</v>
      </c>
      <c r="B6" s="308" t="str">
        <f>'1-Contractblad totaal'!B6</f>
        <v>GNW-EA-ID.RT-2020</v>
      </c>
      <c r="C6" s="311"/>
      <c r="D6" s="248"/>
      <c r="H6" s="249"/>
      <c r="I6" s="249"/>
      <c r="J6" s="249"/>
      <c r="K6" s="249"/>
      <c r="L6" s="249"/>
      <c r="M6" s="249"/>
      <c r="N6" s="249"/>
    </row>
    <row r="7" spans="1:15" s="9" customFormat="1" ht="15">
      <c r="A7" s="307" t="str">
        <f>'1-Contractblad totaal'!A8</f>
        <v>Naam dienstverlener</v>
      </c>
      <c r="B7" s="308">
        <f>'1-Contractblad totaal'!B8</f>
        <v>0</v>
      </c>
      <c r="C7" s="311"/>
      <c r="D7" s="248"/>
      <c r="H7" s="249"/>
      <c r="I7" s="249"/>
      <c r="J7" s="249"/>
      <c r="K7" s="249"/>
      <c r="L7" s="249"/>
      <c r="M7" s="249"/>
      <c r="N7" s="249"/>
      <c r="O7" s="253"/>
    </row>
    <row r="8" spans="1:15" ht="15">
      <c r="A8" s="307" t="str">
        <f>'1-Contractblad totaal'!A9</f>
        <v>Prijspeil</v>
      </c>
      <c r="B8" s="122">
        <f>'1-Contractblad totaal'!B9</f>
        <v>44348</v>
      </c>
      <c r="C8" s="311"/>
      <c r="D8" s="248"/>
      <c r="I8" s="249"/>
      <c r="J8" s="249"/>
      <c r="K8" s="249"/>
      <c r="L8" s="249"/>
      <c r="M8" s="249"/>
      <c r="N8" s="249"/>
    </row>
    <row r="9" spans="1:15" ht="15">
      <c r="A9" s="243"/>
      <c r="B9" s="246"/>
      <c r="C9" s="247"/>
      <c r="D9" s="248"/>
      <c r="E9" s="250"/>
      <c r="F9" s="251"/>
    </row>
    <row r="10" spans="1:15" s="253" customFormat="1" ht="30.75" customHeight="1">
      <c r="A10" s="312" t="s">
        <v>242</v>
      </c>
      <c r="B10" s="313"/>
      <c r="C10" s="314"/>
      <c r="D10" s="252"/>
      <c r="E10" s="724" t="s">
        <v>241</v>
      </c>
      <c r="F10" s="731"/>
      <c r="H10" s="315" t="s">
        <v>158</v>
      </c>
      <c r="I10" s="727" t="s">
        <v>2212</v>
      </c>
      <c r="J10" s="727"/>
      <c r="K10" s="727"/>
      <c r="L10" s="727"/>
      <c r="M10" s="727"/>
      <c r="N10" s="727"/>
    </row>
    <row r="11" spans="1:15" ht="30" customHeight="1">
      <c r="A11" s="254"/>
      <c r="B11" s="255" t="s">
        <v>67</v>
      </c>
      <c r="C11" s="256" t="s">
        <v>67</v>
      </c>
      <c r="D11" s="248"/>
      <c r="E11" s="257"/>
      <c r="F11" s="258"/>
      <c r="H11" s="254"/>
      <c r="I11" s="478">
        <v>1</v>
      </c>
      <c r="J11" s="478">
        <v>2</v>
      </c>
      <c r="K11" s="478">
        <v>3</v>
      </c>
      <c r="L11" s="478">
        <v>4</v>
      </c>
      <c r="M11" s="478">
        <v>5</v>
      </c>
      <c r="N11" s="478">
        <v>6</v>
      </c>
    </row>
    <row r="12" spans="1:15" ht="12.75" customHeight="1">
      <c r="A12" s="254" t="s">
        <v>42</v>
      </c>
      <c r="B12" s="260"/>
      <c r="C12" s="261"/>
      <c r="D12" s="248"/>
      <c r="E12" s="262">
        <f>SUM(I34:N34)</f>
        <v>0</v>
      </c>
      <c r="F12" s="263"/>
      <c r="H12" s="477" t="s">
        <v>153</v>
      </c>
      <c r="I12" s="667">
        <v>11.44</v>
      </c>
      <c r="J12" s="667">
        <v>12</v>
      </c>
      <c r="K12" s="667">
        <v>12.58</v>
      </c>
      <c r="L12" s="667">
        <v>13.23</v>
      </c>
      <c r="M12" s="667">
        <v>13.72</v>
      </c>
      <c r="N12" s="668">
        <v>14.41</v>
      </c>
    </row>
    <row r="13" spans="1:15" ht="13.8">
      <c r="A13" s="254" t="s">
        <v>16</v>
      </c>
      <c r="B13" s="264"/>
      <c r="C13" s="265" t="s">
        <v>73</v>
      </c>
      <c r="D13" s="248"/>
      <c r="E13" s="443"/>
      <c r="F13" s="263"/>
      <c r="H13" s="477" t="s">
        <v>154</v>
      </c>
      <c r="I13" s="667">
        <v>11.85</v>
      </c>
      <c r="J13" s="667">
        <v>12.44</v>
      </c>
      <c r="K13" s="667">
        <v>13.01</v>
      </c>
      <c r="L13" s="667">
        <v>13.67</v>
      </c>
      <c r="M13" s="667">
        <v>14.2</v>
      </c>
      <c r="N13" s="668">
        <v>14.92</v>
      </c>
    </row>
    <row r="14" spans="1:15" ht="13.8">
      <c r="A14" s="254" t="s">
        <v>48</v>
      </c>
      <c r="B14" s="264"/>
      <c r="C14" s="265" t="s">
        <v>73</v>
      </c>
      <c r="D14" s="248"/>
      <c r="E14" s="443"/>
      <c r="F14" s="263"/>
      <c r="H14" s="477" t="s">
        <v>155</v>
      </c>
      <c r="I14" s="667">
        <v>12.28</v>
      </c>
      <c r="J14" s="667">
        <v>12.88</v>
      </c>
      <c r="K14" s="667">
        <v>13.49</v>
      </c>
      <c r="L14" s="667">
        <v>14.15</v>
      </c>
      <c r="M14" s="667">
        <v>14.69</v>
      </c>
      <c r="N14" s="668">
        <v>15.44</v>
      </c>
    </row>
    <row r="15" spans="1:15" s="47" customFormat="1" ht="13.8">
      <c r="A15" s="266" t="s">
        <v>35</v>
      </c>
      <c r="B15" s="505"/>
      <c r="C15" s="268"/>
      <c r="D15" s="248"/>
      <c r="E15" s="269"/>
      <c r="F15" s="263"/>
      <c r="H15" s="477" t="s">
        <v>156</v>
      </c>
      <c r="I15" s="667">
        <v>12.66</v>
      </c>
      <c r="J15" s="667">
        <v>13.31</v>
      </c>
      <c r="K15" s="667">
        <v>13.92</v>
      </c>
      <c r="L15" s="667">
        <v>14.62</v>
      </c>
      <c r="M15" s="667">
        <v>15.18</v>
      </c>
      <c r="N15" s="668">
        <v>15.95</v>
      </c>
    </row>
    <row r="16" spans="1:15" ht="13.8">
      <c r="A16" s="408" t="s">
        <v>14</v>
      </c>
      <c r="B16" s="267"/>
      <c r="C16" s="268"/>
      <c r="D16" s="248"/>
      <c r="E16" s="412">
        <f>SUM(E12:E15)</f>
        <v>0</v>
      </c>
      <c r="F16" s="263"/>
      <c r="H16" s="477" t="s">
        <v>157</v>
      </c>
      <c r="I16" s="667">
        <v>13.05</v>
      </c>
      <c r="J16" s="667">
        <v>13.72</v>
      </c>
      <c r="K16" s="667">
        <v>14.38</v>
      </c>
      <c r="L16" s="667">
        <v>15.07</v>
      </c>
      <c r="M16" s="667">
        <v>15.66</v>
      </c>
      <c r="N16" s="668">
        <v>16.46</v>
      </c>
    </row>
    <row r="17" spans="1:15" ht="13.8">
      <c r="A17" s="266"/>
      <c r="B17" s="270"/>
      <c r="C17" s="271"/>
      <c r="D17" s="248"/>
      <c r="E17" s="272"/>
      <c r="F17" s="263"/>
      <c r="H17" s="475"/>
      <c r="I17" s="476"/>
      <c r="J17" s="476"/>
      <c r="K17" s="476"/>
      <c r="L17" s="476"/>
      <c r="M17" s="476"/>
      <c r="N17" s="476"/>
    </row>
    <row r="18" spans="1:15" ht="13.8">
      <c r="A18" s="273" t="s">
        <v>62</v>
      </c>
      <c r="B18" s="274"/>
      <c r="C18" s="444"/>
      <c r="D18" s="248"/>
      <c r="E18" s="269">
        <f>$C18*E16</f>
        <v>0</v>
      </c>
      <c r="F18" s="263"/>
      <c r="H18" s="315" t="s">
        <v>158</v>
      </c>
      <c r="I18" s="728" t="s">
        <v>161</v>
      </c>
      <c r="J18" s="729"/>
      <c r="K18" s="729"/>
      <c r="L18" s="729"/>
      <c r="M18" s="729"/>
      <c r="N18" s="730"/>
    </row>
    <row r="19" spans="1:15" s="47" customFormat="1" ht="13.8">
      <c r="A19" s="273" t="s">
        <v>96</v>
      </c>
      <c r="B19" s="274"/>
      <c r="C19" s="444"/>
      <c r="D19" s="248"/>
      <c r="E19" s="269">
        <f>$C19*E16</f>
        <v>0</v>
      </c>
      <c r="F19" s="263"/>
      <c r="H19" s="254"/>
      <c r="I19" s="259">
        <v>1</v>
      </c>
      <c r="J19" s="259">
        <v>2</v>
      </c>
      <c r="K19" s="259">
        <v>3</v>
      </c>
      <c r="L19" s="259">
        <v>4</v>
      </c>
      <c r="M19" s="259">
        <v>5</v>
      </c>
      <c r="N19" s="259">
        <v>6</v>
      </c>
    </row>
    <row r="20" spans="1:15" ht="13.8">
      <c r="A20" s="408" t="s">
        <v>57</v>
      </c>
      <c r="B20" s="275"/>
      <c r="C20" s="268"/>
      <c r="D20" s="248"/>
      <c r="E20" s="412">
        <f>SUM(E16:E19)</f>
        <v>0</v>
      </c>
      <c r="F20" s="276">
        <f>IF(E20=0,0,E20/E$48)</f>
        <v>0</v>
      </c>
      <c r="H20" s="254" t="s">
        <v>153</v>
      </c>
      <c r="I20" s="446"/>
      <c r="J20" s="446"/>
      <c r="K20" s="446"/>
      <c r="L20" s="446"/>
      <c r="M20" s="446"/>
      <c r="N20" s="446"/>
    </row>
    <row r="21" spans="1:15" ht="13.8">
      <c r="A21" s="266"/>
      <c r="B21" s="270"/>
      <c r="C21" s="271"/>
      <c r="D21" s="248"/>
      <c r="E21" s="272"/>
      <c r="F21" s="263"/>
      <c r="H21" s="254" t="s">
        <v>154</v>
      </c>
      <c r="I21" s="446"/>
      <c r="J21" s="446"/>
      <c r="K21" s="446"/>
      <c r="L21" s="446"/>
      <c r="M21" s="446"/>
      <c r="N21" s="446"/>
    </row>
    <row r="22" spans="1:15" s="280" customFormat="1" ht="13.8">
      <c r="A22" s="277" t="s">
        <v>64</v>
      </c>
      <c r="B22" s="274"/>
      <c r="C22" s="271"/>
      <c r="D22" s="278"/>
      <c r="E22" s="517">
        <f>E20*0.96</f>
        <v>0</v>
      </c>
      <c r="F22" s="279"/>
      <c r="H22" s="254" t="s">
        <v>155</v>
      </c>
      <c r="I22" s="446"/>
      <c r="J22" s="446"/>
      <c r="K22" s="446"/>
      <c r="L22" s="446"/>
      <c r="M22" s="446"/>
      <c r="N22" s="446"/>
      <c r="O22" s="4"/>
    </row>
    <row r="23" spans="1:15" ht="14.25" customHeight="1">
      <c r="A23" s="273" t="s">
        <v>77</v>
      </c>
      <c r="B23" s="274"/>
      <c r="C23" s="281" t="s">
        <v>49</v>
      </c>
      <c r="D23" s="248"/>
      <c r="E23" s="269" t="e">
        <f>E22*'5-Premies en opslagen'!$C25</f>
        <v>#DIV/0!</v>
      </c>
      <c r="F23" s="263"/>
      <c r="H23" s="254" t="s">
        <v>156</v>
      </c>
      <c r="I23" s="446"/>
      <c r="J23" s="446"/>
      <c r="K23" s="446"/>
      <c r="L23" s="446"/>
      <c r="M23" s="446"/>
      <c r="N23" s="446"/>
      <c r="O23" s="280"/>
    </row>
    <row r="24" spans="1:15" ht="12.75" customHeight="1">
      <c r="A24" s="408" t="s">
        <v>74</v>
      </c>
      <c r="B24" s="275"/>
      <c r="C24" s="268"/>
      <c r="D24" s="248"/>
      <c r="E24" s="412" t="e">
        <f>E23+E20</f>
        <v>#DIV/0!</v>
      </c>
      <c r="F24" s="276" t="e">
        <f>IF(E24=0,0,E24/E$48)</f>
        <v>#DIV/0!</v>
      </c>
      <c r="H24" s="254" t="s">
        <v>157</v>
      </c>
      <c r="I24" s="446"/>
      <c r="J24" s="446"/>
      <c r="K24" s="446"/>
      <c r="L24" s="446"/>
      <c r="M24" s="446"/>
      <c r="N24" s="446"/>
    </row>
    <row r="25" spans="1:15" ht="12.75" customHeight="1">
      <c r="A25" s="266"/>
      <c r="B25" s="275"/>
      <c r="C25" s="268"/>
      <c r="D25" s="248"/>
      <c r="E25" s="257"/>
      <c r="F25" s="263"/>
      <c r="H25" s="286" t="s">
        <v>160</v>
      </c>
      <c r="I25" s="480">
        <f t="shared" ref="I25:N25" si="0">SUM(I20:I24)</f>
        <v>0</v>
      </c>
      <c r="J25" s="480">
        <f t="shared" si="0"/>
        <v>0</v>
      </c>
      <c r="K25" s="480">
        <f t="shared" si="0"/>
        <v>0</v>
      </c>
      <c r="L25" s="480">
        <f t="shared" si="0"/>
        <v>0</v>
      </c>
      <c r="M25" s="480">
        <f t="shared" si="0"/>
        <v>0</v>
      </c>
      <c r="N25" s="480">
        <f t="shared" si="0"/>
        <v>0</v>
      </c>
      <c r="O25" s="64">
        <f>SUM(I25:N25)</f>
        <v>0</v>
      </c>
    </row>
    <row r="26" spans="1:15" ht="13.8">
      <c r="A26" s="273" t="s">
        <v>37</v>
      </c>
      <c r="B26" s="274"/>
      <c r="C26" s="281" t="s">
        <v>49</v>
      </c>
      <c r="D26" s="248"/>
      <c r="E26" s="269" t="e">
        <f>E24*'5-Premies en opslagen'!$B54</f>
        <v>#DIV/0!</v>
      </c>
      <c r="F26" s="263"/>
    </row>
    <row r="27" spans="1:15" ht="13.8">
      <c r="A27" s="408" t="s">
        <v>84</v>
      </c>
      <c r="B27" s="275"/>
      <c r="C27" s="268"/>
      <c r="D27" s="248"/>
      <c r="E27" s="412" t="e">
        <f>SUM(E24:E26)</f>
        <v>#DIV/0!</v>
      </c>
      <c r="F27" s="276" t="e">
        <f>IF(E27=0,0,E27/E$48)</f>
        <v>#DIV/0!</v>
      </c>
      <c r="H27" s="487" t="s">
        <v>158</v>
      </c>
      <c r="I27" s="723" t="s">
        <v>162</v>
      </c>
      <c r="J27" s="723"/>
      <c r="K27" s="723"/>
      <c r="L27" s="723"/>
      <c r="M27" s="723"/>
      <c r="N27" s="723"/>
    </row>
    <row r="28" spans="1:15" ht="13.8">
      <c r="A28" s="266"/>
      <c r="B28" s="275"/>
      <c r="C28" s="268"/>
      <c r="D28" s="248"/>
      <c r="E28" s="257"/>
      <c r="F28" s="263"/>
      <c r="H28" s="488"/>
      <c r="I28" s="489">
        <v>1</v>
      </c>
      <c r="J28" s="489">
        <v>2</v>
      </c>
      <c r="K28" s="489">
        <v>3</v>
      </c>
      <c r="L28" s="489">
        <v>4</v>
      </c>
      <c r="M28" s="489">
        <v>5</v>
      </c>
      <c r="N28" s="489">
        <v>6</v>
      </c>
    </row>
    <row r="29" spans="1:15" ht="13.8">
      <c r="A29" s="266" t="s">
        <v>65</v>
      </c>
      <c r="B29" s="282"/>
      <c r="C29" s="265" t="s">
        <v>73</v>
      </c>
      <c r="D29" s="248"/>
      <c r="E29" s="443"/>
      <c r="F29" s="417">
        <v>0</v>
      </c>
      <c r="H29" s="254" t="s">
        <v>153</v>
      </c>
      <c r="I29" s="490">
        <f t="shared" ref="I29:N29" si="1">I20*I12</f>
        <v>0</v>
      </c>
      <c r="J29" s="490">
        <f t="shared" si="1"/>
        <v>0</v>
      </c>
      <c r="K29" s="490">
        <f t="shared" si="1"/>
        <v>0</v>
      </c>
      <c r="L29" s="490">
        <f t="shared" si="1"/>
        <v>0</v>
      </c>
      <c r="M29" s="490">
        <f t="shared" si="1"/>
        <v>0</v>
      </c>
      <c r="N29" s="491">
        <f t="shared" si="1"/>
        <v>0</v>
      </c>
    </row>
    <row r="30" spans="1:15" ht="13.8">
      <c r="A30" s="266" t="s">
        <v>70</v>
      </c>
      <c r="B30" s="283"/>
      <c r="C30" s="265" t="s">
        <v>73</v>
      </c>
      <c r="D30" s="248"/>
      <c r="E30" s="443"/>
      <c r="F30" s="417">
        <v>0</v>
      </c>
      <c r="H30" s="254" t="s">
        <v>154</v>
      </c>
      <c r="I30" s="490">
        <f t="shared" ref="I30:N30" si="2">I21*I13</f>
        <v>0</v>
      </c>
      <c r="J30" s="490">
        <f t="shared" si="2"/>
        <v>0</v>
      </c>
      <c r="K30" s="490">
        <f t="shared" si="2"/>
        <v>0</v>
      </c>
      <c r="L30" s="490">
        <f t="shared" si="2"/>
        <v>0</v>
      </c>
      <c r="M30" s="490">
        <f t="shared" si="2"/>
        <v>0</v>
      </c>
      <c r="N30" s="491">
        <f t="shared" si="2"/>
        <v>0</v>
      </c>
    </row>
    <row r="31" spans="1:15" ht="12.75" customHeight="1">
      <c r="A31" s="266" t="s">
        <v>71</v>
      </c>
      <c r="B31" s="275"/>
      <c r="C31" s="268" t="s">
        <v>67</v>
      </c>
      <c r="D31" s="248"/>
      <c r="E31" s="284" t="s">
        <v>19</v>
      </c>
      <c r="F31" s="263"/>
      <c r="H31" s="254" t="s">
        <v>155</v>
      </c>
      <c r="I31" s="490">
        <f t="shared" ref="I31:N31" si="3">I22*I14</f>
        <v>0</v>
      </c>
      <c r="J31" s="490">
        <f t="shared" si="3"/>
        <v>0</v>
      </c>
      <c r="K31" s="490">
        <f t="shared" si="3"/>
        <v>0</v>
      </c>
      <c r="L31" s="490">
        <f t="shared" si="3"/>
        <v>0</v>
      </c>
      <c r="M31" s="490">
        <f t="shared" si="3"/>
        <v>0</v>
      </c>
      <c r="N31" s="491">
        <f t="shared" si="3"/>
        <v>0</v>
      </c>
    </row>
    <row r="32" spans="1:15" ht="12.75" customHeight="1">
      <c r="A32" s="445"/>
      <c r="B32" s="506"/>
      <c r="C32" s="507" t="s">
        <v>67</v>
      </c>
      <c r="D32" s="248"/>
      <c r="E32" s="443"/>
      <c r="F32" s="263"/>
      <c r="H32" s="254" t="s">
        <v>156</v>
      </c>
      <c r="I32" s="490">
        <f t="shared" ref="I32:N32" si="4">I23*I15</f>
        <v>0</v>
      </c>
      <c r="J32" s="490">
        <f t="shared" si="4"/>
        <v>0</v>
      </c>
      <c r="K32" s="490">
        <f t="shared" si="4"/>
        <v>0</v>
      </c>
      <c r="L32" s="490">
        <f t="shared" si="4"/>
        <v>0</v>
      </c>
      <c r="M32" s="490">
        <f t="shared" si="4"/>
        <v>0</v>
      </c>
      <c r="N32" s="491">
        <f t="shared" si="4"/>
        <v>0</v>
      </c>
    </row>
    <row r="33" spans="1:14" ht="12.75" customHeight="1">
      <c r="A33" s="408" t="s">
        <v>59</v>
      </c>
      <c r="B33" s="275"/>
      <c r="C33" s="268"/>
      <c r="D33" s="248"/>
      <c r="E33" s="412" t="e">
        <f>SUM(E27:E32)</f>
        <v>#DIV/0!</v>
      </c>
      <c r="F33" s="276" t="e">
        <f>IF(E33=0,0,E33/E$48)</f>
        <v>#DIV/0!</v>
      </c>
      <c r="H33" s="254" t="s">
        <v>157</v>
      </c>
      <c r="I33" s="490">
        <f t="shared" ref="I33:N33" si="5">I24*I16</f>
        <v>0</v>
      </c>
      <c r="J33" s="490">
        <f t="shared" si="5"/>
        <v>0</v>
      </c>
      <c r="K33" s="490">
        <f t="shared" si="5"/>
        <v>0</v>
      </c>
      <c r="L33" s="490">
        <f t="shared" si="5"/>
        <v>0</v>
      </c>
      <c r="M33" s="490">
        <f t="shared" si="5"/>
        <v>0</v>
      </c>
      <c r="N33" s="491">
        <f t="shared" si="5"/>
        <v>0</v>
      </c>
    </row>
    <row r="34" spans="1:14" ht="12.75" customHeight="1">
      <c r="A34" s="266"/>
      <c r="B34" s="275"/>
      <c r="C34" s="268"/>
      <c r="D34" s="248"/>
      <c r="E34" s="257"/>
      <c r="F34" s="263"/>
      <c r="H34" s="492" t="s">
        <v>160</v>
      </c>
      <c r="I34" s="493">
        <f t="shared" ref="I34:N34" si="6">SUM(I29:I33)</f>
        <v>0</v>
      </c>
      <c r="J34" s="493">
        <f t="shared" si="6"/>
        <v>0</v>
      </c>
      <c r="K34" s="493">
        <f t="shared" si="6"/>
        <v>0</v>
      </c>
      <c r="L34" s="493">
        <f t="shared" si="6"/>
        <v>0</v>
      </c>
      <c r="M34" s="493">
        <f t="shared" si="6"/>
        <v>0</v>
      </c>
      <c r="N34" s="493">
        <f t="shared" si="6"/>
        <v>0</v>
      </c>
    </row>
    <row r="35" spans="1:14" ht="12.75" customHeight="1">
      <c r="A35" s="266" t="s">
        <v>86</v>
      </c>
      <c r="B35" s="275"/>
      <c r="C35" s="285"/>
      <c r="D35" s="248"/>
      <c r="E35" s="443"/>
      <c r="F35" s="518" t="e">
        <f>E35/$E$48</f>
        <v>#DIV/0!</v>
      </c>
      <c r="H35" s="280"/>
      <c r="I35" s="280"/>
      <c r="J35" s="280"/>
      <c r="K35" s="280"/>
      <c r="L35" s="280"/>
      <c r="M35" s="280"/>
      <c r="N35" s="280"/>
    </row>
    <row r="36" spans="1:14" ht="14.25" customHeight="1">
      <c r="A36" s="266" t="s">
        <v>36</v>
      </c>
      <c r="B36" s="275"/>
      <c r="C36" s="285"/>
      <c r="D36" s="248"/>
      <c r="E36" s="443"/>
      <c r="F36" s="518" t="e">
        <f t="shared" ref="F36:F42" si="7">E36/$E$48</f>
        <v>#DIV/0!</v>
      </c>
      <c r="H36" s="280"/>
      <c r="I36" s="280"/>
      <c r="J36" s="280"/>
      <c r="K36" s="280"/>
      <c r="L36" s="280"/>
      <c r="M36" s="280"/>
      <c r="N36" s="280"/>
    </row>
    <row r="37" spans="1:14" ht="13.8">
      <c r="A37" s="266" t="s">
        <v>26</v>
      </c>
      <c r="B37" s="275"/>
      <c r="C37" s="285"/>
      <c r="D37" s="248"/>
      <c r="E37" s="443"/>
      <c r="F37" s="518" t="e">
        <f t="shared" si="7"/>
        <v>#DIV/0!</v>
      </c>
      <c r="H37" s="280"/>
      <c r="I37" s="280"/>
      <c r="J37" s="280"/>
      <c r="K37" s="280"/>
      <c r="L37" s="280"/>
      <c r="M37" s="280"/>
      <c r="N37" s="280"/>
    </row>
    <row r="38" spans="1:14" ht="13.8">
      <c r="A38" s="266" t="s">
        <v>3</v>
      </c>
      <c r="B38" s="275"/>
      <c r="C38" s="287"/>
      <c r="D38" s="248"/>
      <c r="E38" s="443"/>
      <c r="F38" s="518" t="e">
        <f t="shared" si="7"/>
        <v>#DIV/0!</v>
      </c>
      <c r="H38" s="178"/>
      <c r="I38" s="178"/>
      <c r="J38" s="178"/>
      <c r="K38" s="178"/>
      <c r="L38" s="178"/>
      <c r="M38" s="178"/>
      <c r="N38" s="178"/>
    </row>
    <row r="39" spans="1:14" ht="13.8">
      <c r="A39" s="266" t="s">
        <v>34</v>
      </c>
      <c r="B39" s="275"/>
      <c r="C39" s="285"/>
      <c r="D39" s="248"/>
      <c r="E39" s="443"/>
      <c r="F39" s="518" t="e">
        <f t="shared" si="7"/>
        <v>#DIV/0!</v>
      </c>
      <c r="H39" s="178"/>
      <c r="I39" s="178"/>
      <c r="J39" s="178"/>
      <c r="K39" s="178"/>
      <c r="L39" s="178"/>
      <c r="M39" s="178"/>
      <c r="N39" s="178"/>
    </row>
    <row r="40" spans="1:14" ht="13.8">
      <c r="A40" s="266" t="s">
        <v>31</v>
      </c>
      <c r="B40" s="275"/>
      <c r="C40" s="287"/>
      <c r="D40" s="248"/>
      <c r="E40" s="443"/>
      <c r="F40" s="518" t="e">
        <f t="shared" si="7"/>
        <v>#DIV/0!</v>
      </c>
      <c r="H40" s="178"/>
      <c r="I40" s="178"/>
      <c r="J40" s="178"/>
      <c r="K40" s="178"/>
      <c r="L40" s="178"/>
      <c r="M40" s="178"/>
      <c r="N40" s="178"/>
    </row>
    <row r="41" spans="1:14" ht="13.8">
      <c r="A41" s="266" t="s">
        <v>78</v>
      </c>
      <c r="B41" s="275"/>
      <c r="C41" s="265" t="s">
        <v>73</v>
      </c>
      <c r="D41" s="248"/>
      <c r="E41" s="443"/>
      <c r="F41" s="518" t="e">
        <f t="shared" si="7"/>
        <v>#DIV/0!</v>
      </c>
      <c r="H41" s="178"/>
      <c r="I41" s="178"/>
      <c r="J41" s="178"/>
      <c r="K41" s="178"/>
      <c r="L41" s="178"/>
      <c r="M41" s="178"/>
      <c r="N41" s="178"/>
    </row>
    <row r="42" spans="1:14" ht="13.8">
      <c r="A42" s="266" t="s">
        <v>95</v>
      </c>
      <c r="B42" s="275"/>
      <c r="C42" s="265"/>
      <c r="D42" s="248"/>
      <c r="E42" s="443"/>
      <c r="F42" s="518" t="e">
        <f t="shared" si="7"/>
        <v>#DIV/0!</v>
      </c>
      <c r="H42" s="178"/>
      <c r="I42" s="178"/>
      <c r="J42" s="178"/>
      <c r="K42" s="178"/>
      <c r="L42" s="178"/>
      <c r="M42" s="178"/>
      <c r="N42" s="178"/>
    </row>
    <row r="43" spans="1:14" ht="13.8">
      <c r="A43" s="445"/>
      <c r="B43" s="506"/>
      <c r="C43" s="508"/>
      <c r="D43" s="248"/>
      <c r="E43" s="443"/>
      <c r="F43" s="263"/>
      <c r="H43" s="178"/>
      <c r="I43" s="178"/>
      <c r="J43" s="178"/>
      <c r="K43" s="178"/>
      <c r="L43" s="178"/>
      <c r="M43" s="178"/>
      <c r="N43" s="178"/>
    </row>
    <row r="44" spans="1:14" ht="13.8">
      <c r="A44" s="408" t="s">
        <v>79</v>
      </c>
      <c r="B44" s="275"/>
      <c r="C44" s="268"/>
      <c r="D44" s="248"/>
      <c r="E44" s="412" t="e">
        <f>SUM(E33:E43)</f>
        <v>#DIV/0!</v>
      </c>
      <c r="F44" s="276" t="e">
        <f>IF(E44=0,0,E44/E$48)</f>
        <v>#DIV/0!</v>
      </c>
      <c r="H44" s="178"/>
      <c r="I44" s="178"/>
      <c r="J44" s="178"/>
      <c r="K44" s="178"/>
      <c r="L44" s="178"/>
      <c r="M44" s="178"/>
      <c r="N44" s="178"/>
    </row>
    <row r="45" spans="1:14" ht="13.8">
      <c r="A45" s="266"/>
      <c r="B45" s="275"/>
      <c r="C45" s="268"/>
      <c r="D45" s="248"/>
      <c r="E45" s="257"/>
      <c r="F45" s="288"/>
      <c r="H45" s="178"/>
      <c r="I45" s="178"/>
      <c r="J45" s="178"/>
      <c r="K45" s="178"/>
      <c r="L45" s="178"/>
      <c r="M45" s="178"/>
      <c r="N45" s="178"/>
    </row>
    <row r="46" spans="1:14" ht="13.8">
      <c r="A46" s="266" t="s">
        <v>80</v>
      </c>
      <c r="B46" s="275"/>
      <c r="C46" s="287"/>
      <c r="D46" s="248"/>
      <c r="E46" s="443"/>
      <c r="F46" s="276">
        <f>(IF(E46=0,0,E46/E$48))</f>
        <v>0</v>
      </c>
      <c r="H46" s="178"/>
      <c r="I46" s="178"/>
      <c r="J46" s="178"/>
      <c r="K46" s="178"/>
      <c r="L46" s="178"/>
      <c r="M46" s="178"/>
      <c r="N46" s="178"/>
    </row>
    <row r="47" spans="1:14" ht="13.8">
      <c r="A47" s="266"/>
      <c r="B47" s="267"/>
      <c r="C47" s="268"/>
      <c r="D47" s="248"/>
      <c r="E47" s="257"/>
      <c r="F47" s="263"/>
      <c r="H47" s="178"/>
      <c r="I47" s="178"/>
      <c r="J47" s="178"/>
      <c r="K47" s="178"/>
      <c r="L47" s="178"/>
      <c r="M47" s="178"/>
      <c r="N47" s="178"/>
    </row>
    <row r="48" spans="1:14" ht="13.8">
      <c r="A48" s="408" t="s">
        <v>50</v>
      </c>
      <c r="B48" s="318"/>
      <c r="C48" s="289"/>
      <c r="D48" s="248"/>
      <c r="E48" s="413" t="e">
        <f>SUM(E44:E47)</f>
        <v>#DIV/0!</v>
      </c>
      <c r="F48" s="415" t="e">
        <f>SUM(F44:F47)</f>
        <v>#DIV/0!</v>
      </c>
      <c r="H48" s="178"/>
      <c r="I48" s="178"/>
      <c r="J48" s="178"/>
      <c r="K48" s="178"/>
      <c r="L48" s="178"/>
      <c r="M48" s="178"/>
      <c r="N48" s="178"/>
    </row>
    <row r="49" spans="1:14" ht="13.8">
      <c r="A49" s="189"/>
      <c r="B49" s="290"/>
      <c r="C49" s="291"/>
      <c r="D49" s="248"/>
      <c r="E49" s="9"/>
      <c r="F49" s="292"/>
      <c r="H49" s="178"/>
      <c r="I49" s="178"/>
      <c r="J49" s="178"/>
      <c r="K49" s="178"/>
      <c r="L49" s="178"/>
      <c r="M49" s="178"/>
      <c r="N49" s="178"/>
    </row>
    <row r="50" spans="1:14" s="280" customFormat="1" ht="13.8">
      <c r="A50" s="294" t="s">
        <v>269</v>
      </c>
      <c r="B50" s="295"/>
      <c r="C50" s="296"/>
      <c r="E50" s="297" t="e">
        <f>(E$27*1.3)+($E$48-$E$27)</f>
        <v>#DIV/0!</v>
      </c>
      <c r="F50" s="298"/>
      <c r="H50" s="178"/>
      <c r="I50" s="178"/>
      <c r="J50" s="178"/>
      <c r="K50" s="178"/>
      <c r="L50" s="178"/>
      <c r="M50" s="178"/>
      <c r="N50" s="178"/>
    </row>
    <row r="51" spans="1:14" s="280" customFormat="1" ht="13.8">
      <c r="A51" s="299"/>
      <c r="B51" s="300"/>
      <c r="C51" s="301"/>
      <c r="E51" s="299"/>
      <c r="F51" s="299"/>
      <c r="H51" s="178"/>
      <c r="I51" s="178"/>
      <c r="J51" s="178"/>
      <c r="K51" s="178"/>
      <c r="L51" s="178"/>
      <c r="M51" s="178"/>
      <c r="N51" s="178"/>
    </row>
    <row r="52" spans="1:14" s="280" customFormat="1" ht="13.8">
      <c r="A52" s="294" t="s">
        <v>55</v>
      </c>
      <c r="B52" s="295"/>
      <c r="C52" s="296"/>
      <c r="E52" s="297" t="e">
        <f>(E$27*1.5)+($E$48-$E$27)</f>
        <v>#DIV/0!</v>
      </c>
      <c r="F52" s="298"/>
      <c r="H52" s="178"/>
      <c r="I52" s="178"/>
      <c r="J52" s="178"/>
      <c r="K52" s="178"/>
      <c r="L52" s="178"/>
      <c r="M52" s="178"/>
      <c r="N52" s="178"/>
    </row>
    <row r="53" spans="1:14" s="280" customFormat="1" ht="13.8">
      <c r="A53" s="299"/>
      <c r="B53" s="300"/>
      <c r="C53" s="301"/>
      <c r="E53" s="299"/>
      <c r="F53" s="299"/>
      <c r="H53" s="178"/>
      <c r="I53" s="178"/>
      <c r="J53" s="178"/>
      <c r="K53" s="178"/>
      <c r="L53" s="178"/>
      <c r="M53" s="178"/>
      <c r="N53" s="178"/>
    </row>
    <row r="54" spans="1:14" s="280" customFormat="1" ht="13.8">
      <c r="A54" s="294" t="s">
        <v>91</v>
      </c>
      <c r="B54" s="295"/>
      <c r="C54" s="296"/>
      <c r="E54" s="297" t="e">
        <f>(E$27*2.5)+($E$48-$E$27)</f>
        <v>#DIV/0!</v>
      </c>
      <c r="F54" s="302"/>
      <c r="H54" s="178"/>
      <c r="I54" s="178"/>
      <c r="J54" s="178"/>
      <c r="K54" s="178"/>
      <c r="L54" s="178"/>
      <c r="M54" s="178"/>
      <c r="N54" s="178"/>
    </row>
    <row r="55" spans="1:14" s="178" customFormat="1" ht="13.8">
      <c r="B55" s="303"/>
      <c r="C55" s="304"/>
      <c r="F55" s="305"/>
    </row>
    <row r="56" spans="1:14" s="178" customFormat="1" ht="13.8">
      <c r="A56" s="294" t="s">
        <v>222</v>
      </c>
      <c r="B56" s="295"/>
      <c r="C56" s="296"/>
      <c r="D56" s="280"/>
      <c r="E56" s="297" t="e">
        <f>((E52*102)+(E54*9))/111</f>
        <v>#DIV/0!</v>
      </c>
      <c r="F56" s="305"/>
    </row>
    <row r="57" spans="1:14" s="178" customFormat="1" ht="13.8">
      <c r="B57" s="303"/>
      <c r="C57" s="304"/>
      <c r="F57" s="305"/>
    </row>
    <row r="58" spans="1:14" s="178" customFormat="1">
      <c r="C58" s="306"/>
      <c r="F58" s="305"/>
    </row>
    <row r="59" spans="1:14" s="178" customFormat="1">
      <c r="C59" s="306"/>
      <c r="F59" s="305"/>
    </row>
    <row r="60" spans="1:14" s="178" customFormat="1">
      <c r="A60" s="47"/>
      <c r="C60" s="306"/>
      <c r="F60" s="305"/>
    </row>
    <row r="61" spans="1:14" s="178" customFormat="1">
      <c r="C61" s="306"/>
      <c r="F61" s="305"/>
    </row>
    <row r="62" spans="1:14" s="178" customFormat="1">
      <c r="C62" s="306"/>
      <c r="F62" s="305"/>
    </row>
    <row r="63" spans="1:14" s="178" customFormat="1">
      <c r="C63" s="306"/>
      <c r="F63" s="305"/>
      <c r="H63" s="4"/>
      <c r="I63" s="4"/>
      <c r="J63" s="4"/>
      <c r="K63" s="4"/>
      <c r="L63" s="4"/>
      <c r="M63" s="4"/>
      <c r="N63" s="4"/>
    </row>
    <row r="64" spans="1:14" s="178" customFormat="1">
      <c r="C64" s="306"/>
      <c r="F64" s="305"/>
      <c r="H64" s="4"/>
      <c r="I64" s="4"/>
      <c r="J64" s="4"/>
      <c r="K64" s="4"/>
      <c r="L64" s="4"/>
      <c r="M64" s="4"/>
      <c r="N64" s="4"/>
    </row>
    <row r="65" spans="3:15" s="178" customFormat="1">
      <c r="C65" s="306"/>
      <c r="F65" s="305"/>
      <c r="H65" s="4"/>
      <c r="I65" s="4"/>
      <c r="J65" s="4"/>
      <c r="K65" s="4"/>
      <c r="L65" s="4"/>
      <c r="M65" s="4"/>
      <c r="N65" s="4"/>
      <c r="O65" s="4"/>
    </row>
    <row r="66" spans="3:15" s="178" customFormat="1">
      <c r="C66" s="306"/>
      <c r="F66" s="305"/>
      <c r="H66" s="4"/>
      <c r="I66" s="4"/>
      <c r="J66" s="4"/>
      <c r="K66" s="4"/>
      <c r="L66" s="4"/>
      <c r="M66" s="4"/>
      <c r="N66" s="4"/>
      <c r="O66" s="280"/>
    </row>
    <row r="67" spans="3:15" s="178" customFormat="1">
      <c r="C67" s="306"/>
      <c r="F67" s="305"/>
      <c r="H67" s="4"/>
      <c r="I67" s="4"/>
      <c r="J67" s="4"/>
      <c r="K67" s="4"/>
      <c r="L67" s="4"/>
      <c r="M67" s="4"/>
      <c r="N67" s="4"/>
      <c r="O67" s="280"/>
    </row>
    <row r="68" spans="3:15">
      <c r="O68" s="280"/>
    </row>
    <row r="69" spans="3:15">
      <c r="O69" s="178"/>
    </row>
    <row r="70" spans="3:15">
      <c r="O70" s="178"/>
    </row>
    <row r="71" spans="3:15">
      <c r="O71" s="178"/>
    </row>
    <row r="72" spans="3:15">
      <c r="O72" s="178"/>
    </row>
    <row r="73" spans="3:15">
      <c r="O73" s="178"/>
    </row>
    <row r="74" spans="3:15">
      <c r="O74" s="178"/>
    </row>
    <row r="75" spans="3:15">
      <c r="O75" s="178"/>
    </row>
    <row r="76" spans="3:15">
      <c r="O76" s="178"/>
    </row>
    <row r="77" spans="3:15">
      <c r="O77" s="178"/>
    </row>
    <row r="78" spans="3:15">
      <c r="O78" s="178"/>
    </row>
    <row r="79" spans="3:15">
      <c r="O79" s="178"/>
    </row>
    <row r="80" spans="3:15">
      <c r="O80" s="178"/>
    </row>
    <row r="81" spans="15:15">
      <c r="O81" s="178"/>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56"/>
  <sheetViews>
    <sheetView showGridLines="0" zoomScale="80" zoomScaleNormal="80" workbookViewId="0">
      <pane ySplit="10" topLeftCell="A11" activePane="bottomLeft" state="frozen"/>
      <selection activeCell="D33" sqref="D33"/>
      <selection pane="bottomLeft" activeCell="A11" sqref="A11"/>
    </sheetView>
  </sheetViews>
  <sheetFormatPr defaultColWidth="9.109375" defaultRowHeight="13.2"/>
  <cols>
    <col min="1" max="1" width="35.6640625" style="4" bestFit="1" customWidth="1"/>
    <col min="2" max="2" width="89.109375" style="4" bestFit="1" customWidth="1"/>
    <col min="3" max="3" width="12.88671875" style="4" customWidth="1"/>
    <col min="4" max="4" width="11.109375" style="4" customWidth="1"/>
    <col min="5" max="5" width="10.109375" style="4" bestFit="1" customWidth="1"/>
    <col min="6" max="6" width="13.33203125" style="4" bestFit="1" customWidth="1"/>
    <col min="7" max="7" width="12.109375" style="4" bestFit="1" customWidth="1"/>
    <col min="8" max="8" width="12.109375" style="4" customWidth="1"/>
    <col min="9" max="9" width="19.88671875" style="4" customWidth="1"/>
    <col min="10" max="16384" width="9.109375" style="4"/>
  </cols>
  <sheetData>
    <row r="1" spans="1:9">
      <c r="A1" s="447" t="s">
        <v>28</v>
      </c>
    </row>
    <row r="3" spans="1:9" ht="15">
      <c r="A3" s="82" t="str">
        <f>'1-Contractblad totaal'!A3</f>
        <v>Naam opdrachtgever</v>
      </c>
      <c r="B3" s="147" t="str">
        <f>'1-Contractblad totaal'!B3</f>
        <v>Gemeente Nissewaard</v>
      </c>
    </row>
    <row r="4" spans="1:9" ht="15">
      <c r="A4" s="82" t="str">
        <f>'1-Contractblad totaal'!A4</f>
        <v>Calculatie onderdeel</v>
      </c>
      <c r="B4" s="147" t="str">
        <f ca="1">MID(CELL("bestandsnaam",$C$9),SEARCH("]",CELL("bestandsnaam",$C$9),1)+1,256)</f>
        <v>8-Additionele werkzaamheden</v>
      </c>
    </row>
    <row r="5" spans="1:9" ht="15">
      <c r="A5" s="82" t="str">
        <f>'1-Contractblad totaal'!A5</f>
        <v>Gebouw/plaats</v>
      </c>
      <c r="B5" s="147" t="str">
        <f>'1-Contractblad totaal'!B5</f>
        <v>Diverse locaties</v>
      </c>
    </row>
    <row r="6" spans="1:9" ht="15">
      <c r="A6" s="82" t="str">
        <f>'1-Contractblad totaal'!A6</f>
        <v>Referentie nummer</v>
      </c>
      <c r="B6" s="147" t="str">
        <f>'1-Contractblad totaal'!B6</f>
        <v>GNW-EA-ID.RT-2020</v>
      </c>
      <c r="E6" s="319"/>
    </row>
    <row r="7" spans="1:9" ht="15" customHeight="1">
      <c r="A7" s="82" t="str">
        <f>'1-Contractblad totaal'!A8</f>
        <v>Naam dienstverlener</v>
      </c>
      <c r="B7" s="147">
        <f>'1-Contractblad totaal'!B8</f>
        <v>0</v>
      </c>
      <c r="E7" s="320"/>
      <c r="F7" s="320"/>
      <c r="G7" s="320"/>
      <c r="H7" s="320"/>
      <c r="I7" s="320"/>
    </row>
    <row r="8" spans="1:9" ht="15">
      <c r="A8" s="82" t="str">
        <f>'1-Contractblad totaal'!A9</f>
        <v>Prijspeil</v>
      </c>
      <c r="B8" s="122">
        <f>'1-Contractblad totaal'!B9</f>
        <v>44348</v>
      </c>
      <c r="E8" s="320"/>
      <c r="F8" s="320"/>
      <c r="G8" s="320"/>
      <c r="H8" s="320"/>
      <c r="I8" s="320"/>
    </row>
    <row r="10" spans="1:9" ht="25.2">
      <c r="A10" s="326" t="s">
        <v>117</v>
      </c>
      <c r="B10" s="326" t="s">
        <v>182</v>
      </c>
      <c r="C10" s="326" t="s">
        <v>177</v>
      </c>
      <c r="D10" s="326" t="s">
        <v>118</v>
      </c>
      <c r="E10" s="326" t="s">
        <v>178</v>
      </c>
      <c r="F10" s="326" t="s">
        <v>179</v>
      </c>
      <c r="G10" s="326" t="s">
        <v>180</v>
      </c>
      <c r="H10" s="326" t="s">
        <v>181</v>
      </c>
    </row>
    <row r="11" spans="1:9" s="689" customFormat="1" ht="52.8">
      <c r="A11" s="682" t="s">
        <v>974</v>
      </c>
      <c r="B11" s="683" t="s">
        <v>1931</v>
      </c>
      <c r="C11" s="684">
        <v>1</v>
      </c>
      <c r="D11" s="684">
        <v>1</v>
      </c>
      <c r="E11" s="685"/>
      <c r="F11" s="686">
        <f t="shared" ref="F11:F54" si="0">E11*D11</f>
        <v>0</v>
      </c>
      <c r="G11" s="687"/>
      <c r="H11" s="688">
        <f>G11*F11</f>
        <v>0</v>
      </c>
    </row>
    <row r="12" spans="1:9">
      <c r="A12" s="321" t="s">
        <v>1886</v>
      </c>
      <c r="B12" s="322" t="s">
        <v>2159</v>
      </c>
      <c r="C12" s="323">
        <v>4</v>
      </c>
      <c r="D12" s="323">
        <v>100</v>
      </c>
      <c r="E12" s="632"/>
      <c r="F12" s="462">
        <f t="shared" si="0"/>
        <v>0</v>
      </c>
      <c r="G12" s="449"/>
      <c r="H12" s="600">
        <f t="shared" ref="H12:H54" si="1">G12*F12</f>
        <v>0</v>
      </c>
    </row>
    <row r="13" spans="1:9">
      <c r="A13" s="321" t="s">
        <v>1897</v>
      </c>
      <c r="B13" s="322" t="s">
        <v>2157</v>
      </c>
      <c r="C13" s="323">
        <v>1</v>
      </c>
      <c r="D13" s="323">
        <v>50</v>
      </c>
      <c r="E13" s="632"/>
      <c r="F13" s="462">
        <f t="shared" si="0"/>
        <v>0</v>
      </c>
      <c r="G13" s="449"/>
      <c r="H13" s="600">
        <f t="shared" si="1"/>
        <v>0</v>
      </c>
    </row>
    <row r="14" spans="1:9">
      <c r="A14" s="321" t="s">
        <v>1905</v>
      </c>
      <c r="B14" s="322" t="s">
        <v>2158</v>
      </c>
      <c r="C14" s="323">
        <v>3</v>
      </c>
      <c r="D14" s="323">
        <v>50</v>
      </c>
      <c r="E14" s="632"/>
      <c r="F14" s="462">
        <f t="shared" si="0"/>
        <v>0</v>
      </c>
      <c r="G14" s="449"/>
      <c r="H14" s="600">
        <f t="shared" si="1"/>
        <v>0</v>
      </c>
    </row>
    <row r="15" spans="1:9">
      <c r="A15" s="321" t="s">
        <v>1902</v>
      </c>
      <c r="B15" s="322" t="s">
        <v>2158</v>
      </c>
      <c r="C15" s="323">
        <v>2</v>
      </c>
      <c r="D15" s="323">
        <v>50</v>
      </c>
      <c r="E15" s="632"/>
      <c r="F15" s="462">
        <f t="shared" si="0"/>
        <v>0</v>
      </c>
      <c r="G15" s="449"/>
      <c r="H15" s="600">
        <f t="shared" si="1"/>
        <v>0</v>
      </c>
    </row>
    <row r="16" spans="1:9">
      <c r="A16" s="321" t="s">
        <v>1938</v>
      </c>
      <c r="B16" s="322" t="s">
        <v>2157</v>
      </c>
      <c r="C16" s="323">
        <v>1</v>
      </c>
      <c r="D16" s="323">
        <v>50</v>
      </c>
      <c r="E16" s="632"/>
      <c r="F16" s="462">
        <f t="shared" si="0"/>
        <v>0</v>
      </c>
      <c r="G16" s="449"/>
      <c r="H16" s="600">
        <f t="shared" si="1"/>
        <v>0</v>
      </c>
    </row>
    <row r="17" spans="1:8">
      <c r="A17" s="321" t="s">
        <v>1938</v>
      </c>
      <c r="B17" s="322" t="s">
        <v>2160</v>
      </c>
      <c r="C17" s="323">
        <v>1</v>
      </c>
      <c r="D17" s="323">
        <v>12</v>
      </c>
      <c r="E17" s="632"/>
      <c r="F17" s="462">
        <f t="shared" si="0"/>
        <v>0</v>
      </c>
      <c r="G17" s="449"/>
      <c r="H17" s="600">
        <f t="shared" si="1"/>
        <v>0</v>
      </c>
    </row>
    <row r="18" spans="1:8">
      <c r="A18" s="321" t="s">
        <v>1893</v>
      </c>
      <c r="B18" s="322" t="s">
        <v>2161</v>
      </c>
      <c r="C18" s="323">
        <v>1</v>
      </c>
      <c r="D18" s="323">
        <v>40</v>
      </c>
      <c r="E18" s="632"/>
      <c r="F18" s="462">
        <f t="shared" si="0"/>
        <v>0</v>
      </c>
      <c r="G18" s="449"/>
      <c r="H18" s="600">
        <f t="shared" si="1"/>
        <v>0</v>
      </c>
    </row>
    <row r="19" spans="1:8">
      <c r="A19" s="321" t="s">
        <v>1898</v>
      </c>
      <c r="B19" s="322" t="s">
        <v>2156</v>
      </c>
      <c r="C19" s="323">
        <v>2</v>
      </c>
      <c r="D19" s="323">
        <v>100</v>
      </c>
      <c r="E19" s="632"/>
      <c r="F19" s="462">
        <f t="shared" si="0"/>
        <v>0</v>
      </c>
      <c r="G19" s="449"/>
      <c r="H19" s="600">
        <f t="shared" si="1"/>
        <v>0</v>
      </c>
    </row>
    <row r="20" spans="1:8">
      <c r="A20" s="321" t="s">
        <v>1898</v>
      </c>
      <c r="B20" s="322" t="s">
        <v>2162</v>
      </c>
      <c r="C20" s="323">
        <v>2</v>
      </c>
      <c r="D20" s="323">
        <v>50</v>
      </c>
      <c r="E20" s="632"/>
      <c r="F20" s="462">
        <f t="shared" si="0"/>
        <v>0</v>
      </c>
      <c r="G20" s="449"/>
      <c r="H20" s="600">
        <f t="shared" si="1"/>
        <v>0</v>
      </c>
    </row>
    <row r="21" spans="1:8">
      <c r="A21" s="321" t="s">
        <v>1892</v>
      </c>
      <c r="B21" s="322" t="s">
        <v>2163</v>
      </c>
      <c r="C21" s="323">
        <v>1</v>
      </c>
      <c r="D21" s="323">
        <v>20</v>
      </c>
      <c r="E21" s="632"/>
      <c r="F21" s="462">
        <f t="shared" si="0"/>
        <v>0</v>
      </c>
      <c r="G21" s="449"/>
      <c r="H21" s="600">
        <f t="shared" si="1"/>
        <v>0</v>
      </c>
    </row>
    <row r="22" spans="1:8">
      <c r="A22" s="321" t="s">
        <v>1906</v>
      </c>
      <c r="B22" s="322" t="s">
        <v>2157</v>
      </c>
      <c r="C22" s="323">
        <v>1</v>
      </c>
      <c r="D22" s="323">
        <v>50</v>
      </c>
      <c r="E22" s="632"/>
      <c r="F22" s="462">
        <f t="shared" si="0"/>
        <v>0</v>
      </c>
      <c r="G22" s="449"/>
      <c r="H22" s="600">
        <f t="shared" si="1"/>
        <v>0</v>
      </c>
    </row>
    <row r="23" spans="1:8">
      <c r="A23" s="321" t="s">
        <v>1891</v>
      </c>
      <c r="B23" s="322" t="s">
        <v>2164</v>
      </c>
      <c r="C23" s="323">
        <v>1</v>
      </c>
      <c r="D23" s="323">
        <v>20</v>
      </c>
      <c r="E23" s="632"/>
      <c r="F23" s="462">
        <f t="shared" si="0"/>
        <v>0</v>
      </c>
      <c r="G23" s="449"/>
      <c r="H23" s="600">
        <f t="shared" si="1"/>
        <v>0</v>
      </c>
    </row>
    <row r="24" spans="1:8">
      <c r="A24" s="321" t="s">
        <v>1903</v>
      </c>
      <c r="B24" s="322" t="s">
        <v>2162</v>
      </c>
      <c r="C24" s="323">
        <v>2</v>
      </c>
      <c r="D24" s="323">
        <v>50</v>
      </c>
      <c r="E24" s="632"/>
      <c r="F24" s="462">
        <f t="shared" si="0"/>
        <v>0</v>
      </c>
      <c r="G24" s="449"/>
      <c r="H24" s="600">
        <f t="shared" si="1"/>
        <v>0</v>
      </c>
    </row>
    <row r="25" spans="1:8">
      <c r="A25" s="321" t="s">
        <v>1887</v>
      </c>
      <c r="B25" s="322" t="s">
        <v>2166</v>
      </c>
      <c r="C25" s="323">
        <v>2</v>
      </c>
      <c r="D25" s="323">
        <v>80</v>
      </c>
      <c r="E25" s="632"/>
      <c r="F25" s="462">
        <f t="shared" si="0"/>
        <v>0</v>
      </c>
      <c r="G25" s="449"/>
      <c r="H25" s="600">
        <f t="shared" si="1"/>
        <v>0</v>
      </c>
    </row>
    <row r="26" spans="1:8">
      <c r="A26" s="321" t="s">
        <v>1887</v>
      </c>
      <c r="B26" s="322" t="s">
        <v>2165</v>
      </c>
      <c r="C26" s="323">
        <v>1</v>
      </c>
      <c r="D26" s="323">
        <v>40</v>
      </c>
      <c r="E26" s="632"/>
      <c r="F26" s="462">
        <f t="shared" si="0"/>
        <v>0</v>
      </c>
      <c r="G26" s="449"/>
      <c r="H26" s="600">
        <f t="shared" si="1"/>
        <v>0</v>
      </c>
    </row>
    <row r="27" spans="1:8">
      <c r="A27" s="321" t="s">
        <v>2036</v>
      </c>
      <c r="B27" s="322" t="s">
        <v>2158</v>
      </c>
      <c r="C27" s="323">
        <v>4</v>
      </c>
      <c r="D27" s="323">
        <v>50</v>
      </c>
      <c r="E27" s="632"/>
      <c r="F27" s="462">
        <f t="shared" si="0"/>
        <v>0</v>
      </c>
      <c r="G27" s="449"/>
      <c r="H27" s="600">
        <f t="shared" si="1"/>
        <v>0</v>
      </c>
    </row>
    <row r="28" spans="1:8">
      <c r="A28" s="321" t="s">
        <v>1899</v>
      </c>
      <c r="B28" s="322" t="s">
        <v>2158</v>
      </c>
      <c r="C28" s="323">
        <v>1</v>
      </c>
      <c r="D28" s="323">
        <v>50</v>
      </c>
      <c r="E28" s="632"/>
      <c r="F28" s="462">
        <f t="shared" si="0"/>
        <v>0</v>
      </c>
      <c r="G28" s="449"/>
      <c r="H28" s="600">
        <f t="shared" si="1"/>
        <v>0</v>
      </c>
    </row>
    <row r="29" spans="1:8">
      <c r="A29" s="321" t="s">
        <v>1895</v>
      </c>
      <c r="B29" s="322" t="s">
        <v>2158</v>
      </c>
      <c r="C29" s="323">
        <v>2</v>
      </c>
      <c r="D29" s="323">
        <v>100</v>
      </c>
      <c r="E29" s="632"/>
      <c r="F29" s="462">
        <f t="shared" si="0"/>
        <v>0</v>
      </c>
      <c r="G29" s="449"/>
      <c r="H29" s="600">
        <f t="shared" si="1"/>
        <v>0</v>
      </c>
    </row>
    <row r="30" spans="1:8">
      <c r="A30" s="321" t="s">
        <v>1924</v>
      </c>
      <c r="B30" s="322" t="s">
        <v>2158</v>
      </c>
      <c r="C30" s="323">
        <v>1</v>
      </c>
      <c r="D30" s="323">
        <v>50</v>
      </c>
      <c r="E30" s="632"/>
      <c r="F30" s="462">
        <f t="shared" si="0"/>
        <v>0</v>
      </c>
      <c r="G30" s="449"/>
      <c r="H30" s="600">
        <f t="shared" si="1"/>
        <v>0</v>
      </c>
    </row>
    <row r="31" spans="1:8">
      <c r="A31" s="321" t="s">
        <v>1924</v>
      </c>
      <c r="B31" s="322" t="s">
        <v>2162</v>
      </c>
      <c r="C31" s="323">
        <v>1</v>
      </c>
      <c r="D31" s="323">
        <v>50</v>
      </c>
      <c r="E31" s="632"/>
      <c r="F31" s="462">
        <f t="shared" si="0"/>
        <v>0</v>
      </c>
      <c r="G31" s="449"/>
      <c r="H31" s="600">
        <f t="shared" si="1"/>
        <v>0</v>
      </c>
    </row>
    <row r="32" spans="1:8">
      <c r="A32" s="321" t="s">
        <v>1924</v>
      </c>
      <c r="B32" s="322" t="s">
        <v>2167</v>
      </c>
      <c r="C32" s="323">
        <v>1</v>
      </c>
      <c r="D32" s="323">
        <v>50</v>
      </c>
      <c r="E32" s="632"/>
      <c r="F32" s="462">
        <f t="shared" si="0"/>
        <v>0</v>
      </c>
      <c r="G32" s="449"/>
      <c r="H32" s="600">
        <f t="shared" si="1"/>
        <v>0</v>
      </c>
    </row>
    <row r="33" spans="1:8">
      <c r="A33" s="321" t="s">
        <v>1928</v>
      </c>
      <c r="B33" s="322" t="s">
        <v>2158</v>
      </c>
      <c r="C33" s="323">
        <v>3</v>
      </c>
      <c r="D33" s="323">
        <v>50</v>
      </c>
      <c r="E33" s="632"/>
      <c r="F33" s="462">
        <f t="shared" si="0"/>
        <v>0</v>
      </c>
      <c r="G33" s="449"/>
      <c r="H33" s="600">
        <f t="shared" si="1"/>
        <v>0</v>
      </c>
    </row>
    <row r="34" spans="1:8">
      <c r="A34" s="321" t="s">
        <v>1928</v>
      </c>
      <c r="B34" s="322" t="s">
        <v>2168</v>
      </c>
      <c r="C34" s="323">
        <v>3</v>
      </c>
      <c r="D34" s="323">
        <v>50</v>
      </c>
      <c r="E34" s="632"/>
      <c r="F34" s="462">
        <f t="shared" si="0"/>
        <v>0</v>
      </c>
      <c r="G34" s="449"/>
      <c r="H34" s="600">
        <f t="shared" si="1"/>
        <v>0</v>
      </c>
    </row>
    <row r="35" spans="1:8">
      <c r="A35" s="321" t="s">
        <v>1890</v>
      </c>
      <c r="B35" s="322" t="s">
        <v>2163</v>
      </c>
      <c r="C35" s="323">
        <v>1</v>
      </c>
      <c r="D35" s="323">
        <v>20</v>
      </c>
      <c r="E35" s="632"/>
      <c r="F35" s="462">
        <f t="shared" si="0"/>
        <v>0</v>
      </c>
      <c r="G35" s="449"/>
      <c r="H35" s="600">
        <f t="shared" si="1"/>
        <v>0</v>
      </c>
    </row>
    <row r="36" spans="1:8">
      <c r="A36" s="321" t="s">
        <v>1881</v>
      </c>
      <c r="B36" s="322" t="s">
        <v>2158</v>
      </c>
      <c r="C36" s="323">
        <v>1</v>
      </c>
      <c r="D36" s="323">
        <v>50</v>
      </c>
      <c r="E36" s="632"/>
      <c r="F36" s="462">
        <f t="shared" si="0"/>
        <v>0</v>
      </c>
      <c r="G36" s="449"/>
      <c r="H36" s="600">
        <f t="shared" si="1"/>
        <v>0</v>
      </c>
    </row>
    <row r="37" spans="1:8">
      <c r="A37" s="321" t="s">
        <v>1881</v>
      </c>
      <c r="B37" s="322" t="s">
        <v>2169</v>
      </c>
      <c r="C37" s="323">
        <v>1</v>
      </c>
      <c r="D37" s="323">
        <v>50</v>
      </c>
      <c r="E37" s="632"/>
      <c r="F37" s="462">
        <f t="shared" si="0"/>
        <v>0</v>
      </c>
      <c r="G37" s="449"/>
      <c r="H37" s="600">
        <f t="shared" si="1"/>
        <v>0</v>
      </c>
    </row>
    <row r="38" spans="1:8">
      <c r="A38" s="321" t="s">
        <v>1882</v>
      </c>
      <c r="B38" s="322" t="s">
        <v>2156</v>
      </c>
      <c r="C38" s="323">
        <v>4</v>
      </c>
      <c r="D38" s="323">
        <v>100</v>
      </c>
      <c r="E38" s="632"/>
      <c r="F38" s="462">
        <f t="shared" si="0"/>
        <v>0</v>
      </c>
      <c r="G38" s="449"/>
      <c r="H38" s="600">
        <f t="shared" si="1"/>
        <v>0</v>
      </c>
    </row>
    <row r="39" spans="1:8">
      <c r="A39" s="321" t="s">
        <v>1882</v>
      </c>
      <c r="B39" s="322" t="s">
        <v>2169</v>
      </c>
      <c r="C39" s="323">
        <v>3</v>
      </c>
      <c r="D39" s="323">
        <v>50</v>
      </c>
      <c r="E39" s="632"/>
      <c r="F39" s="462">
        <f t="shared" si="0"/>
        <v>0</v>
      </c>
      <c r="G39" s="449"/>
      <c r="H39" s="600">
        <f t="shared" si="1"/>
        <v>0</v>
      </c>
    </row>
    <row r="40" spans="1:8">
      <c r="A40" s="321" t="s">
        <v>1878</v>
      </c>
      <c r="B40" s="322" t="s">
        <v>2158</v>
      </c>
      <c r="C40" s="323">
        <v>1</v>
      </c>
      <c r="D40" s="323">
        <v>50</v>
      </c>
      <c r="E40" s="632"/>
      <c r="F40" s="462">
        <f t="shared" si="0"/>
        <v>0</v>
      </c>
      <c r="G40" s="449"/>
      <c r="H40" s="600">
        <f t="shared" si="1"/>
        <v>0</v>
      </c>
    </row>
    <row r="41" spans="1:8">
      <c r="A41" s="321" t="s">
        <v>1909</v>
      </c>
      <c r="B41" s="322" t="s">
        <v>2158</v>
      </c>
      <c r="C41" s="323">
        <v>2</v>
      </c>
      <c r="D41" s="323">
        <v>50</v>
      </c>
      <c r="E41" s="632"/>
      <c r="F41" s="462">
        <f t="shared" si="0"/>
        <v>0</v>
      </c>
      <c r="G41" s="449"/>
      <c r="H41" s="600">
        <f t="shared" si="1"/>
        <v>0</v>
      </c>
    </row>
    <row r="42" spans="1:8">
      <c r="A42" s="321" t="s">
        <v>975</v>
      </c>
      <c r="B42" s="322" t="s">
        <v>2170</v>
      </c>
      <c r="C42" s="323">
        <v>17</v>
      </c>
      <c r="D42" s="323">
        <v>100</v>
      </c>
      <c r="E42" s="632"/>
      <c r="F42" s="462">
        <f t="shared" si="0"/>
        <v>0</v>
      </c>
      <c r="G42" s="449"/>
      <c r="H42" s="600">
        <f t="shared" si="1"/>
        <v>0</v>
      </c>
    </row>
    <row r="43" spans="1:8">
      <c r="A43" s="321" t="s">
        <v>1894</v>
      </c>
      <c r="B43" s="322" t="s">
        <v>2163</v>
      </c>
      <c r="C43" s="323">
        <v>1</v>
      </c>
      <c r="D43" s="323">
        <v>20</v>
      </c>
      <c r="E43" s="632"/>
      <c r="F43" s="462">
        <f t="shared" si="0"/>
        <v>0</v>
      </c>
      <c r="G43" s="449"/>
      <c r="H43" s="600">
        <f t="shared" si="1"/>
        <v>0</v>
      </c>
    </row>
    <row r="44" spans="1:8">
      <c r="A44" s="321" t="s">
        <v>1889</v>
      </c>
      <c r="B44" s="322" t="s">
        <v>2163</v>
      </c>
      <c r="C44" s="323">
        <v>1</v>
      </c>
      <c r="D44" s="323">
        <v>20</v>
      </c>
      <c r="E44" s="632"/>
      <c r="F44" s="462">
        <f t="shared" si="0"/>
        <v>0</v>
      </c>
      <c r="G44" s="449"/>
      <c r="H44" s="600">
        <f t="shared" si="1"/>
        <v>0</v>
      </c>
    </row>
    <row r="45" spans="1:8">
      <c r="A45" s="321" t="s">
        <v>1884</v>
      </c>
      <c r="B45" s="322" t="s">
        <v>2171</v>
      </c>
      <c r="C45" s="323">
        <v>2</v>
      </c>
      <c r="D45" s="323">
        <v>40</v>
      </c>
      <c r="E45" s="632"/>
      <c r="F45" s="462">
        <f t="shared" si="0"/>
        <v>0</v>
      </c>
      <c r="G45" s="449"/>
      <c r="H45" s="600">
        <f t="shared" si="1"/>
        <v>0</v>
      </c>
    </row>
    <row r="46" spans="1:8">
      <c r="A46" s="321" t="s">
        <v>1884</v>
      </c>
      <c r="B46" s="322" t="s">
        <v>2172</v>
      </c>
      <c r="C46" s="323">
        <v>2</v>
      </c>
      <c r="D46" s="323">
        <v>40</v>
      </c>
      <c r="E46" s="632"/>
      <c r="F46" s="462">
        <f t="shared" si="0"/>
        <v>0</v>
      </c>
      <c r="G46" s="449"/>
      <c r="H46" s="600">
        <f t="shared" si="1"/>
        <v>0</v>
      </c>
    </row>
    <row r="47" spans="1:8">
      <c r="A47" s="321" t="s">
        <v>2143</v>
      </c>
      <c r="B47" s="322" t="s">
        <v>2171</v>
      </c>
      <c r="C47" s="323">
        <v>1</v>
      </c>
      <c r="D47" s="323">
        <v>40</v>
      </c>
      <c r="E47" s="632"/>
      <c r="F47" s="462">
        <f t="shared" si="0"/>
        <v>0</v>
      </c>
      <c r="G47" s="449"/>
      <c r="H47" s="600">
        <f t="shared" si="1"/>
        <v>0</v>
      </c>
    </row>
    <row r="48" spans="1:8">
      <c r="A48" s="321" t="s">
        <v>974</v>
      </c>
      <c r="B48" s="322" t="s">
        <v>2167</v>
      </c>
      <c r="C48" s="323">
        <v>1</v>
      </c>
      <c r="D48" s="323">
        <v>1</v>
      </c>
      <c r="E48" s="632"/>
      <c r="F48" s="462">
        <f t="shared" si="0"/>
        <v>0</v>
      </c>
      <c r="G48" s="449"/>
      <c r="H48" s="600">
        <f t="shared" si="1"/>
        <v>0</v>
      </c>
    </row>
    <row r="49" spans="1:8">
      <c r="A49" s="321" t="s">
        <v>974</v>
      </c>
      <c r="B49" s="322" t="s">
        <v>2173</v>
      </c>
      <c r="C49" s="323">
        <v>1</v>
      </c>
      <c r="D49" s="323">
        <v>50</v>
      </c>
      <c r="E49" s="632"/>
      <c r="F49" s="462">
        <f t="shared" si="0"/>
        <v>0</v>
      </c>
      <c r="G49" s="449"/>
      <c r="H49" s="600">
        <f t="shared" si="1"/>
        <v>0</v>
      </c>
    </row>
    <row r="50" spans="1:8">
      <c r="A50" s="321" t="s">
        <v>974</v>
      </c>
      <c r="B50" s="322" t="s">
        <v>2174</v>
      </c>
      <c r="C50" s="323">
        <v>1</v>
      </c>
      <c r="D50" s="323">
        <v>25</v>
      </c>
      <c r="E50" s="632"/>
      <c r="F50" s="462">
        <f t="shared" si="0"/>
        <v>0</v>
      </c>
      <c r="G50" s="449"/>
      <c r="H50" s="600">
        <f t="shared" si="1"/>
        <v>0</v>
      </c>
    </row>
    <row r="51" spans="1:8">
      <c r="A51" s="321" t="s">
        <v>974</v>
      </c>
      <c r="B51" s="322" t="s">
        <v>2175</v>
      </c>
      <c r="C51" s="323">
        <v>1</v>
      </c>
      <c r="D51" s="323">
        <v>100</v>
      </c>
      <c r="E51" s="632"/>
      <c r="F51" s="462">
        <f t="shared" si="0"/>
        <v>0</v>
      </c>
      <c r="G51" s="449"/>
      <c r="H51" s="600">
        <f t="shared" si="1"/>
        <v>0</v>
      </c>
    </row>
    <row r="52" spans="1:8">
      <c r="A52" s="321" t="s">
        <v>974</v>
      </c>
      <c r="B52" s="322" t="s">
        <v>2176</v>
      </c>
      <c r="C52" s="323">
        <v>1</v>
      </c>
      <c r="D52" s="323">
        <v>50</v>
      </c>
      <c r="E52" s="632"/>
      <c r="F52" s="462">
        <f t="shared" si="0"/>
        <v>0</v>
      </c>
      <c r="G52" s="449"/>
      <c r="H52" s="600">
        <f t="shared" si="1"/>
        <v>0</v>
      </c>
    </row>
    <row r="53" spans="1:8">
      <c r="A53" s="321" t="s">
        <v>1885</v>
      </c>
      <c r="B53" s="322" t="s">
        <v>2161</v>
      </c>
      <c r="C53" s="323">
        <v>3</v>
      </c>
      <c r="D53" s="323">
        <v>50</v>
      </c>
      <c r="E53" s="632"/>
      <c r="F53" s="462">
        <f t="shared" si="0"/>
        <v>0</v>
      </c>
      <c r="G53" s="449"/>
      <c r="H53" s="600">
        <f t="shared" si="1"/>
        <v>0</v>
      </c>
    </row>
    <row r="54" spans="1:8">
      <c r="A54" s="321" t="s">
        <v>1901</v>
      </c>
      <c r="B54" s="322" t="s">
        <v>2157</v>
      </c>
      <c r="C54" s="323">
        <v>2</v>
      </c>
      <c r="D54" s="323">
        <v>50</v>
      </c>
      <c r="E54" s="632"/>
      <c r="F54" s="462">
        <f t="shared" si="0"/>
        <v>0</v>
      </c>
      <c r="G54" s="449"/>
      <c r="H54" s="600">
        <f t="shared" si="1"/>
        <v>0</v>
      </c>
    </row>
    <row r="56" spans="1:8" s="157" customFormat="1" ht="12.6">
      <c r="A56" s="324" t="s">
        <v>9</v>
      </c>
      <c r="B56" s="325"/>
      <c r="C56" s="325"/>
      <c r="D56" s="325"/>
      <c r="E56" s="325"/>
      <c r="F56" s="463">
        <f>SUM(F11:F54)</f>
        <v>0</v>
      </c>
      <c r="G56" s="325"/>
      <c r="H56" s="293">
        <f>SUM(H11:H54)</f>
        <v>0</v>
      </c>
    </row>
  </sheetData>
  <pageMargins left="0.59375" right="0.7" top="0.75" bottom="0.75" header="0.3" footer="0.3"/>
  <pageSetup paperSize="9" scale="81"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17</vt:i4>
      </vt:variant>
    </vt:vector>
  </HeadingPairs>
  <TitlesOfParts>
    <vt:vector size="31"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12a-Sanitaire voorzieningen</vt:lpstr>
      <vt:lpstr>12b-Verbruik sanitair</vt:lpstr>
      <vt:lpstr>'12a-Sanitaire voorzieningen'!Afdrukbereik</vt:lpstr>
      <vt:lpstr>'12b-Verbruik sanitair'!Afdrukbereik</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Ilse Donkervoort</cp:lastModifiedBy>
  <cp:lastPrinted>2018-08-21T11:53:14Z</cp:lastPrinted>
  <dcterms:created xsi:type="dcterms:W3CDTF">1999-10-05T12:28:40Z</dcterms:created>
  <dcterms:modified xsi:type="dcterms:W3CDTF">2021-01-28T13:09:33Z</dcterms:modified>
</cp:coreProperties>
</file>